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75" windowWidth="19095" windowHeight="11460" firstSheet="1" activeTab="8"/>
  </bookViews>
  <sheets>
    <sheet name="1 день" sheetId="7" r:id="rId1"/>
    <sheet name="2 день" sheetId="8" r:id="rId2"/>
    <sheet name="3 день" sheetId="9" r:id="rId3"/>
    <sheet name="4 день" sheetId="10" r:id="rId4"/>
    <sheet name="5 день" sheetId="3" r:id="rId5"/>
    <sheet name="6 день" sheetId="13" r:id="rId6"/>
    <sheet name="7 день" sheetId="1" r:id="rId7"/>
    <sheet name="8 день" sheetId="2" r:id="rId8"/>
    <sheet name="9 день" sheetId="4" r:id="rId9"/>
    <sheet name="10 день" sheetId="5" r:id="rId10"/>
    <sheet name="11 день" sheetId="6" r:id="rId11"/>
    <sheet name="12 день" sheetId="11" r:id="rId12"/>
  </sheets>
  <calcPr calcId="124519"/>
</workbook>
</file>

<file path=xl/calcChain.xml><?xml version="1.0" encoding="utf-8"?>
<calcChain xmlns="http://schemas.openxmlformats.org/spreadsheetml/2006/main">
  <c r="A8" i="6"/>
  <c r="A8" i="11"/>
  <c r="A9" i="4"/>
  <c r="A7" i="2"/>
  <c r="A8" i="1"/>
  <c r="A7" i="13"/>
  <c r="A8" i="3"/>
  <c r="A9" i="9" l="1"/>
  <c r="A8" i="8"/>
  <c r="A7" i="7"/>
  <c r="A10" i="11"/>
  <c r="A9" i="6"/>
  <c r="A8" i="5"/>
  <c r="A9" i="2"/>
  <c r="A9" i="1"/>
  <c r="A9" i="13"/>
  <c r="A9" i="3"/>
  <c r="A8" i="10"/>
  <c r="A9" i="8"/>
  <c r="A9" i="7"/>
  <c r="A12" i="10" l="1"/>
  <c r="A13" i="3"/>
  <c r="A14" i="2"/>
  <c r="A13" i="6" l="1"/>
  <c r="A12" i="5"/>
  <c r="A13" i="4"/>
  <c r="A7" i="9"/>
  <c r="A13" i="7" l="1"/>
  <c r="A15" i="4"/>
  <c r="A15" i="10"/>
  <c r="A14" i="5"/>
  <c r="A16" i="9"/>
  <c r="A16" i="2" l="1"/>
  <c r="A16" i="8"/>
  <c r="A16" i="6" l="1"/>
  <c r="A17" i="1"/>
  <c r="A15" i="3"/>
  <c r="A7" i="5"/>
  <c r="A7" i="4"/>
  <c r="A6" i="5" l="1"/>
  <c r="A6" i="1"/>
  <c r="A14" i="10"/>
  <c r="A12" i="4" l="1"/>
  <c r="A12" i="9"/>
  <c r="A11" i="5"/>
  <c r="A12" i="1"/>
  <c r="A11" i="10"/>
  <c r="A12" i="7"/>
  <c r="A12" i="6" l="1"/>
  <c r="A12" i="2"/>
  <c r="A12" i="3"/>
  <c r="A12" i="8"/>
  <c r="A15" i="1" l="1"/>
  <c r="A14"/>
  <c r="A15" i="7" l="1"/>
  <c r="A15" i="8"/>
  <c r="A6"/>
  <c r="A6" i="10" l="1"/>
  <c r="A15" i="2"/>
  <c r="A7" i="11" l="1"/>
  <c r="E12"/>
  <c r="F12"/>
  <c r="G12"/>
  <c r="H12"/>
  <c r="I12"/>
  <c r="J12"/>
  <c r="K12"/>
  <c r="L12"/>
  <c r="M12"/>
  <c r="N12"/>
  <c r="O12"/>
  <c r="D12"/>
  <c r="E11"/>
  <c r="F11"/>
  <c r="G11"/>
  <c r="H11"/>
  <c r="I11"/>
  <c r="J11"/>
  <c r="K11"/>
  <c r="L11"/>
  <c r="M11"/>
  <c r="N11"/>
  <c r="O11"/>
  <c r="D11"/>
  <c r="A6" l="1"/>
  <c r="A6" i="6"/>
  <c r="A7"/>
  <c r="A15" l="1"/>
  <c r="A13" i="5"/>
  <c r="A14" i="4" l="1"/>
  <c r="A6"/>
  <c r="E20" i="1"/>
  <c r="F20"/>
  <c r="G20"/>
  <c r="H20"/>
  <c r="I20"/>
  <c r="J20"/>
  <c r="K20"/>
  <c r="L20"/>
  <c r="M20"/>
  <c r="N20"/>
  <c r="O20"/>
  <c r="D20"/>
  <c r="E10"/>
  <c r="F10"/>
  <c r="G10"/>
  <c r="H10"/>
  <c r="I10"/>
  <c r="J10"/>
  <c r="K10"/>
  <c r="L10"/>
  <c r="M10"/>
  <c r="N10"/>
  <c r="O10"/>
  <c r="D10"/>
  <c r="A7"/>
  <c r="A6" i="2"/>
  <c r="A13" i="1"/>
  <c r="A16"/>
  <c r="A6" i="13"/>
  <c r="A14" i="3"/>
  <c r="A16" i="7"/>
  <c r="A14"/>
  <c r="A14" i="6"/>
  <c r="A7" i="3"/>
  <c r="O21" i="1" l="1"/>
  <c r="M21"/>
  <c r="K21"/>
  <c r="I21"/>
  <c r="G21"/>
  <c r="E21"/>
  <c r="D21"/>
  <c r="N21"/>
  <c r="L21"/>
  <c r="J21"/>
  <c r="H21"/>
  <c r="F21"/>
  <c r="A6" i="3"/>
  <c r="A13" i="10" l="1"/>
  <c r="A7"/>
  <c r="A15" i="9" l="1"/>
  <c r="A14"/>
  <c r="A6"/>
  <c r="A14" i="8" l="1"/>
  <c r="A7" l="1"/>
  <c r="A6" i="7" l="1"/>
  <c r="A13" i="2"/>
  <c r="A13" i="9"/>
  <c r="A13" i="8"/>
  <c r="O10" i="13" l="1"/>
  <c r="O11" s="1"/>
  <c r="N10"/>
  <c r="N11" s="1"/>
  <c r="M10"/>
  <c r="M11" s="1"/>
  <c r="L10"/>
  <c r="L11" s="1"/>
  <c r="K10"/>
  <c r="K11" s="1"/>
  <c r="J10"/>
  <c r="J11" s="1"/>
  <c r="I10"/>
  <c r="I11" s="1"/>
  <c r="H10"/>
  <c r="H11" s="1"/>
  <c r="G10"/>
  <c r="G11" s="1"/>
  <c r="F10"/>
  <c r="F11" s="1"/>
  <c r="E10"/>
  <c r="E11" s="1"/>
  <c r="D10"/>
  <c r="D11" s="1"/>
  <c r="E10" i="3" l="1"/>
  <c r="F10"/>
  <c r="G10"/>
  <c r="H10"/>
  <c r="I10"/>
  <c r="J10"/>
  <c r="K10"/>
  <c r="L10"/>
  <c r="M10"/>
  <c r="N10"/>
  <c r="O10"/>
  <c r="D10"/>
  <c r="E18" l="1"/>
  <c r="F18"/>
  <c r="G18"/>
  <c r="H18"/>
  <c r="I18"/>
  <c r="J18"/>
  <c r="K18"/>
  <c r="K19" s="1"/>
  <c r="L18"/>
  <c r="M18"/>
  <c r="N18"/>
  <c r="O18"/>
  <c r="D18"/>
  <c r="E18" i="10"/>
  <c r="F18"/>
  <c r="G18"/>
  <c r="H18"/>
  <c r="I18"/>
  <c r="J18"/>
  <c r="K18"/>
  <c r="L18"/>
  <c r="M18"/>
  <c r="N18"/>
  <c r="O18"/>
  <c r="D18"/>
  <c r="E9"/>
  <c r="F9"/>
  <c r="G9"/>
  <c r="H9"/>
  <c r="I9"/>
  <c r="J9"/>
  <c r="K9"/>
  <c r="L9"/>
  <c r="M9"/>
  <c r="N9"/>
  <c r="O9"/>
  <c r="D9"/>
  <c r="E19" i="9"/>
  <c r="F19"/>
  <c r="G19"/>
  <c r="H19"/>
  <c r="I19"/>
  <c r="J19"/>
  <c r="K19"/>
  <c r="L19"/>
  <c r="M19"/>
  <c r="N19"/>
  <c r="O19"/>
  <c r="D19"/>
  <c r="E10"/>
  <c r="F10"/>
  <c r="G10"/>
  <c r="H10"/>
  <c r="I10"/>
  <c r="I20" s="1"/>
  <c r="J10"/>
  <c r="K10"/>
  <c r="L10"/>
  <c r="M10"/>
  <c r="N10"/>
  <c r="O10"/>
  <c r="D10"/>
  <c r="E19" i="8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19" i="7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19" i="6"/>
  <c r="F19"/>
  <c r="G19"/>
  <c r="H19"/>
  <c r="I19"/>
  <c r="J19"/>
  <c r="K19"/>
  <c r="L19"/>
  <c r="M19"/>
  <c r="N19"/>
  <c r="O19"/>
  <c r="D19"/>
  <c r="E10"/>
  <c r="F10"/>
  <c r="G10"/>
  <c r="H10"/>
  <c r="I10"/>
  <c r="J10"/>
  <c r="K10"/>
  <c r="L10"/>
  <c r="M10"/>
  <c r="N10"/>
  <c r="O10"/>
  <c r="D10"/>
  <c r="E17" i="5"/>
  <c r="F17"/>
  <c r="G17"/>
  <c r="H17"/>
  <c r="I17"/>
  <c r="J17"/>
  <c r="K17"/>
  <c r="L17"/>
  <c r="M17"/>
  <c r="N17"/>
  <c r="O17"/>
  <c r="D17"/>
  <c r="E9"/>
  <c r="F9"/>
  <c r="G9"/>
  <c r="H9"/>
  <c r="I9"/>
  <c r="J9"/>
  <c r="K9"/>
  <c r="L9"/>
  <c r="M9"/>
  <c r="N9"/>
  <c r="O9"/>
  <c r="D9"/>
  <c r="E18" i="4"/>
  <c r="F18"/>
  <c r="G18"/>
  <c r="H18"/>
  <c r="I18"/>
  <c r="J18"/>
  <c r="K18"/>
  <c r="L18"/>
  <c r="M18"/>
  <c r="N18"/>
  <c r="O18"/>
  <c r="D18"/>
  <c r="E10"/>
  <c r="F10"/>
  <c r="G10"/>
  <c r="H10"/>
  <c r="I10"/>
  <c r="J10"/>
  <c r="K10"/>
  <c r="L10"/>
  <c r="M10"/>
  <c r="N10"/>
  <c r="O10"/>
  <c r="D10"/>
  <c r="E19" i="2"/>
  <c r="F19"/>
  <c r="G19"/>
  <c r="H19"/>
  <c r="I19"/>
  <c r="J19"/>
  <c r="K19"/>
  <c r="L19"/>
  <c r="M19"/>
  <c r="N19"/>
  <c r="O19"/>
  <c r="D19"/>
  <c r="F10"/>
  <c r="G10"/>
  <c r="H10"/>
  <c r="I10"/>
  <c r="J10"/>
  <c r="K10"/>
  <c r="L10"/>
  <c r="M10"/>
  <c r="N10"/>
  <c r="O10"/>
  <c r="E10"/>
  <c r="D10"/>
  <c r="I20" i="6" l="1"/>
  <c r="D20"/>
  <c r="H20"/>
  <c r="O20"/>
  <c r="G20"/>
  <c r="H19" i="4"/>
  <c r="J20" i="9"/>
  <c r="I20" i="7"/>
  <c r="K20" i="2"/>
  <c r="D20" i="9"/>
  <c r="H20"/>
  <c r="O20"/>
  <c r="D20" i="8"/>
  <c r="H20" i="7"/>
  <c r="G19" i="4"/>
  <c r="D20" i="7"/>
  <c r="D18" i="5"/>
  <c r="G18"/>
  <c r="I18"/>
  <c r="H18"/>
  <c r="O18"/>
  <c r="N20" i="9"/>
  <c r="M20"/>
  <c r="K20"/>
  <c r="O20" i="8"/>
  <c r="G20"/>
  <c r="F20"/>
  <c r="M20"/>
  <c r="L20"/>
  <c r="N20"/>
  <c r="E20"/>
  <c r="O20" i="7"/>
  <c r="G20"/>
  <c r="N20"/>
  <c r="F20"/>
  <c r="N20" i="6"/>
  <c r="F20"/>
  <c r="N18" i="5"/>
  <c r="F18"/>
  <c r="O19" i="4"/>
  <c r="N19"/>
  <c r="F19"/>
  <c r="L20" i="2"/>
  <c r="J20"/>
  <c r="L20" i="9"/>
  <c r="K20" i="8"/>
  <c r="O20" i="2"/>
  <c r="G20"/>
  <c r="L18" i="5"/>
  <c r="L20" i="6"/>
  <c r="L20" i="7"/>
  <c r="N20" i="2"/>
  <c r="F20"/>
  <c r="K18" i="5"/>
  <c r="K20" i="6"/>
  <c r="M20" i="2"/>
  <c r="E20"/>
  <c r="J19" i="4"/>
  <c r="J18" i="5"/>
  <c r="J20" i="6"/>
  <c r="J20" i="7"/>
  <c r="J20" i="8"/>
  <c r="I20"/>
  <c r="H20"/>
  <c r="G20" i="9"/>
  <c r="F20"/>
  <c r="I20" i="2"/>
  <c r="D20"/>
  <c r="H20"/>
  <c r="M18" i="5"/>
  <c r="E18"/>
  <c r="M20" i="6"/>
  <c r="E20"/>
  <c r="M20" i="7"/>
  <c r="E20"/>
  <c r="E20" i="9"/>
  <c r="O19" i="3"/>
  <c r="N19"/>
  <c r="M19"/>
  <c r="L19"/>
  <c r="J19"/>
  <c r="I19"/>
  <c r="H19"/>
  <c r="G19"/>
  <c r="F19"/>
  <c r="E19"/>
  <c r="D19"/>
  <c r="K20" i="7"/>
  <c r="M19" i="4"/>
  <c r="L19"/>
  <c r="K19"/>
  <c r="I19"/>
  <c r="E19"/>
  <c r="D19"/>
  <c r="O19" i="10"/>
  <c r="M19"/>
  <c r="K19"/>
  <c r="I19"/>
  <c r="G19"/>
  <c r="E19"/>
  <c r="D19"/>
  <c r="N19"/>
  <c r="L19"/>
  <c r="J19"/>
  <c r="H19"/>
  <c r="F19"/>
</calcChain>
</file>

<file path=xl/sharedStrings.xml><?xml version="1.0" encoding="utf-8"?>
<sst xmlns="http://schemas.openxmlformats.org/spreadsheetml/2006/main" count="411" uniqueCount="85">
  <si>
    <t>Наименование блюда</t>
  </si>
  <si>
    <t>№ рец.</t>
  </si>
  <si>
    <t>Пищевые вещества, г</t>
  </si>
  <si>
    <t>Масса порции, г</t>
  </si>
  <si>
    <t>жиры</t>
  </si>
  <si>
    <t>белки</t>
  </si>
  <si>
    <t>углеводы</t>
  </si>
  <si>
    <t>Энергетическая ценность, ккал</t>
  </si>
  <si>
    <t>Витамины, мг</t>
  </si>
  <si>
    <t>С</t>
  </si>
  <si>
    <t>А</t>
  </si>
  <si>
    <t>Е</t>
  </si>
  <si>
    <t>Минеральные вещества, мг</t>
  </si>
  <si>
    <t>Са</t>
  </si>
  <si>
    <t>Р</t>
  </si>
  <si>
    <t>Mg</t>
  </si>
  <si>
    <t>Fe</t>
  </si>
  <si>
    <t>Завтрак</t>
  </si>
  <si>
    <t>Обед</t>
  </si>
  <si>
    <t>Фрукты</t>
  </si>
  <si>
    <t>Итого за день:</t>
  </si>
  <si>
    <t>Чай с сахаром</t>
  </si>
  <si>
    <t>Пюре картофельное</t>
  </si>
  <si>
    <t>Каша гречневая рассыпчатая</t>
  </si>
  <si>
    <t>Пудинг творожный с изюмом запеченный</t>
  </si>
  <si>
    <t>Чай с молоком</t>
  </si>
  <si>
    <t>Компот из свежих яблок</t>
  </si>
  <si>
    <t>Кукуруза</t>
  </si>
  <si>
    <t>Компот из чернослива и изюма</t>
  </si>
  <si>
    <t>День: 1                                неделя-первая</t>
  </si>
  <si>
    <t>День: 2                                неделя-первая</t>
  </si>
  <si>
    <t>День: 3                                неделя-первая</t>
  </si>
  <si>
    <t>День: 4                                неделя-первая</t>
  </si>
  <si>
    <t>День: 5                               неделя-первая</t>
  </si>
  <si>
    <t>День: 6                               неделя-первая</t>
  </si>
  <si>
    <t>День: 7                               неделя-вторая</t>
  </si>
  <si>
    <t>День: 8                               неделя-вторая</t>
  </si>
  <si>
    <t>День: 9                               неделя-вторая</t>
  </si>
  <si>
    <t>День: 10                               неделя-вторая</t>
  </si>
  <si>
    <t>День: 11                               неделя-вторая</t>
  </si>
  <si>
    <t>День: 12                               неделя-вторая</t>
  </si>
  <si>
    <t>Свежие огурцы порционно</t>
  </si>
  <si>
    <t>Свежие помидоры порционно</t>
  </si>
  <si>
    <t>Суп картофельный с бобовыми</t>
  </si>
  <si>
    <t>Суп из овощей со сметаной</t>
  </si>
  <si>
    <t>Суп картофельный с клецками</t>
  </si>
  <si>
    <t>Щи из свежей капусты со сметаной</t>
  </si>
  <si>
    <t>Свекольник со сметаной</t>
  </si>
  <si>
    <t>Рассольник домашний со сметаной</t>
  </si>
  <si>
    <t>Каша молочная ассорти (рис, пшено) с маслом сливочным</t>
  </si>
  <si>
    <t>Суп картофельный с макаронными изделиями</t>
  </si>
  <si>
    <t>Рагу из мяса кур</t>
  </si>
  <si>
    <r>
      <t>В</t>
    </r>
    <r>
      <rPr>
        <vertAlign val="subscript"/>
        <sz val="12"/>
        <rFont val="Times New Roman"/>
        <family val="1"/>
        <charset val="204"/>
      </rPr>
      <t>1</t>
    </r>
  </si>
  <si>
    <t>Итого за завтрак:</t>
  </si>
  <si>
    <t>Итого за обед:</t>
  </si>
  <si>
    <t>Соус молочный сладкий</t>
  </si>
  <si>
    <t>Чай с лимоном</t>
  </si>
  <si>
    <t>Рыба, тушеная с овощами</t>
  </si>
  <si>
    <t>Каша овсяная молочная с маслом сливочным</t>
  </si>
  <si>
    <t>Какао с молоком</t>
  </si>
  <si>
    <t>Биточки из мяса говядины паровые</t>
  </si>
  <si>
    <t>Омлет запеченный</t>
  </si>
  <si>
    <t xml:space="preserve">Бефстроганов из отварной говядины </t>
  </si>
  <si>
    <t>Сок</t>
  </si>
  <si>
    <t>Сырники из творога</t>
  </si>
  <si>
    <t>Суп картофельный с рыбными фрикадельками</t>
  </si>
  <si>
    <t>Гуляш из отварного мяса говядины</t>
  </si>
  <si>
    <t>Каша рисовая молочная с маслом сливочным</t>
  </si>
  <si>
    <t>Бифштекс рубленный паровой</t>
  </si>
  <si>
    <t>Плов из мяса говядины</t>
  </si>
  <si>
    <t>Каша пшеничная молочная с маслом сливочным</t>
  </si>
  <si>
    <t>Биточки рыбные</t>
  </si>
  <si>
    <t>Макаронные изделия отварные</t>
  </si>
  <si>
    <t>Суп молочный с лапшой</t>
  </si>
  <si>
    <t>Запеканка картофельная, фаршированная отварным мясом говядины</t>
  </si>
  <si>
    <t>Плов из мяса кур</t>
  </si>
  <si>
    <t>Запеканка из творога</t>
  </si>
  <si>
    <t>Рагу из овощей</t>
  </si>
  <si>
    <t>Капуста тушеная</t>
  </si>
  <si>
    <t>Кисель "Валетек"</t>
  </si>
  <si>
    <t>Соус томатный</t>
  </si>
  <si>
    <t>Хлеб пшеничный витаминизированный</t>
  </si>
  <si>
    <t>Хлеб Дарницкий подовый</t>
  </si>
  <si>
    <t>Тефтели из мяса говядины в молочном соусе</t>
  </si>
  <si>
    <t xml:space="preserve">Возрастная категория: учащиеся с 12 лет и старше     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</si>
</sst>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sz val="16"/>
      <name val="Times New Roman"/>
      <family val="1"/>
      <charset val="204"/>
    </font>
    <font>
      <vertAlign val="subscript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0" borderId="0" xfId="0" applyFont="1"/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0" borderId="0" xfId="0" applyFont="1"/>
    <xf numFmtId="0" fontId="7" fillId="0" borderId="1" xfId="0" applyFont="1" applyBorder="1" applyAlignment="1">
      <alignment horizontal="left" vertical="center"/>
    </xf>
    <xf numFmtId="0" fontId="1" fillId="0" borderId="1" xfId="0" applyFont="1" applyBorder="1"/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13" fontId="9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13" fontId="9" fillId="2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="70" zoomScaleNormal="70" workbookViewId="0">
      <selection activeCell="E28" sqref="E28"/>
    </sheetView>
  </sheetViews>
  <sheetFormatPr defaultRowHeight="18.75"/>
  <cols>
    <col min="1" max="1" width="8.28515625" style="1" customWidth="1"/>
    <col min="2" max="2" width="69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7109375" style="1" customWidth="1"/>
    <col min="10" max="10" width="8.85546875" style="1" customWidth="1"/>
    <col min="11" max="11" width="9" style="1" customWidth="1"/>
    <col min="12" max="12" width="11.42578125" style="1" customWidth="1"/>
    <col min="13" max="13" width="12" style="1" customWidth="1"/>
    <col min="14" max="14" width="10.85546875" style="1" customWidth="1"/>
    <col min="15" max="15" width="11.140625" style="1" customWidth="1"/>
    <col min="16" max="16384" width="9.140625" style="1"/>
  </cols>
  <sheetData>
    <row r="1" spans="1:15" ht="65.25" customHeight="1">
      <c r="A1" s="28" t="s">
        <v>29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46.5" customHeight="1">
      <c r="A6" s="27" t="str">
        <f>"16/4"</f>
        <v>16/4</v>
      </c>
      <c r="B6" s="12" t="s">
        <v>49</v>
      </c>
      <c r="C6" s="2">
        <v>250</v>
      </c>
      <c r="D6" s="21">
        <v>6.234</v>
      </c>
      <c r="E6" s="21">
        <v>7.3449999999999998</v>
      </c>
      <c r="F6" s="21">
        <v>32.037999999999997</v>
      </c>
      <c r="G6" s="21">
        <v>260.505</v>
      </c>
      <c r="H6" s="21">
        <v>0.108</v>
      </c>
      <c r="I6" s="21">
        <v>5.9119999999999999</v>
      </c>
      <c r="J6" s="21">
        <v>0</v>
      </c>
      <c r="K6" s="21">
        <v>0</v>
      </c>
      <c r="L6" s="21">
        <v>172.17599999999999</v>
      </c>
      <c r="M6" s="21">
        <v>176.96799999999999</v>
      </c>
      <c r="N6" s="21">
        <v>53.597999999999999</v>
      </c>
      <c r="O6" s="21">
        <v>1.028</v>
      </c>
    </row>
    <row r="7" spans="1:15" ht="30" customHeight="1">
      <c r="A7" s="20" t="str">
        <f>"11/10"</f>
        <v>11/10</v>
      </c>
      <c r="B7" s="11" t="s">
        <v>56</v>
      </c>
      <c r="C7" s="2">
        <v>200</v>
      </c>
      <c r="D7" s="21">
        <v>0.08</v>
      </c>
      <c r="E7" s="21">
        <v>1.2999999999999999E-2</v>
      </c>
      <c r="F7" s="21">
        <v>9.23</v>
      </c>
      <c r="G7" s="21">
        <v>72.7</v>
      </c>
      <c r="H7" s="21">
        <v>4.4999999999999998E-2</v>
      </c>
      <c r="I7" s="21">
        <v>12.802</v>
      </c>
      <c r="J7" s="21">
        <v>0</v>
      </c>
      <c r="K7" s="21">
        <v>1E-3</v>
      </c>
      <c r="L7" s="21">
        <v>67.168999999999997</v>
      </c>
      <c r="M7" s="21">
        <v>53.435000000000002</v>
      </c>
      <c r="N7" s="21">
        <v>45.795000000000002</v>
      </c>
      <c r="O7" s="21">
        <v>0.92400000000000004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9.6859999999999999</v>
      </c>
      <c r="E10" s="21">
        <f t="shared" si="0"/>
        <v>8.3179999999999996</v>
      </c>
      <c r="F10" s="21">
        <f t="shared" si="0"/>
        <v>73.212000000000003</v>
      </c>
      <c r="G10" s="21">
        <f t="shared" si="0"/>
        <v>485.78499999999997</v>
      </c>
      <c r="H10" s="21">
        <f t="shared" si="0"/>
        <v>0.30599999999999999</v>
      </c>
      <c r="I10" s="21">
        <f t="shared" si="0"/>
        <v>33.713999999999999</v>
      </c>
      <c r="J10" s="21">
        <f t="shared" si="0"/>
        <v>0</v>
      </c>
      <c r="K10" s="21">
        <f t="shared" si="0"/>
        <v>1E-3</v>
      </c>
      <c r="L10" s="21">
        <f t="shared" si="0"/>
        <v>287.10499999999996</v>
      </c>
      <c r="M10" s="21">
        <f t="shared" si="0"/>
        <v>246.90299999999999</v>
      </c>
      <c r="N10" s="21">
        <f t="shared" si="0"/>
        <v>112.893</v>
      </c>
      <c r="O10" s="21">
        <f t="shared" si="0"/>
        <v>6.008</v>
      </c>
    </row>
    <row r="11" spans="1:15" ht="30" customHeight="1">
      <c r="A11" s="2"/>
      <c r="B11" s="9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"10/5"</f>
        <v>10/5</v>
      </c>
      <c r="B12" s="12" t="s">
        <v>42</v>
      </c>
      <c r="C12" s="2">
        <v>100</v>
      </c>
      <c r="D12" s="21">
        <v>1.095</v>
      </c>
      <c r="E12" s="21">
        <v>0.19800000000000001</v>
      </c>
      <c r="F12" s="21">
        <v>3.782</v>
      </c>
      <c r="G12" s="21">
        <v>24.347999999999999</v>
      </c>
      <c r="H12" s="21">
        <v>0.06</v>
      </c>
      <c r="I12" s="21">
        <v>24.856999999999999</v>
      </c>
      <c r="J12" s="21">
        <v>0</v>
      </c>
      <c r="K12" s="21">
        <v>0</v>
      </c>
      <c r="L12" s="21">
        <v>15.887</v>
      </c>
      <c r="M12" s="21">
        <v>26.25</v>
      </c>
      <c r="N12" s="21">
        <v>20.001999999999999</v>
      </c>
      <c r="O12" s="21">
        <v>0.91200000000000003</v>
      </c>
    </row>
    <row r="13" spans="1:15" ht="30" customHeight="1">
      <c r="A13" s="20" t="str">
        <f>"3/9"</f>
        <v>3/9</v>
      </c>
      <c r="B13" s="23" t="s">
        <v>50</v>
      </c>
      <c r="C13" s="2">
        <v>250</v>
      </c>
      <c r="D13" s="21">
        <v>2.83</v>
      </c>
      <c r="E13" s="21">
        <v>2.86</v>
      </c>
      <c r="F13" s="21">
        <v>21.76</v>
      </c>
      <c r="G13" s="21">
        <v>124.09</v>
      </c>
      <c r="H13" s="21">
        <v>0.08</v>
      </c>
      <c r="I13" s="21">
        <v>6.03</v>
      </c>
      <c r="J13" s="21">
        <v>9.75</v>
      </c>
      <c r="K13" s="21">
        <v>0</v>
      </c>
      <c r="L13" s="21">
        <v>6.03</v>
      </c>
      <c r="M13" s="21">
        <v>57.82</v>
      </c>
      <c r="N13" s="21">
        <v>20.501999999999999</v>
      </c>
      <c r="O13" s="21">
        <v>0.84099999999999997</v>
      </c>
    </row>
    <row r="14" spans="1:15" ht="30" customHeight="1">
      <c r="A14" s="27" t="str">
        <f>"7/4"</f>
        <v>7/4</v>
      </c>
      <c r="B14" s="24" t="s">
        <v>67</v>
      </c>
      <c r="C14" s="2">
        <v>180</v>
      </c>
      <c r="D14" s="21">
        <v>5.4420000000000002</v>
      </c>
      <c r="E14" s="21">
        <v>5.2270000000000003</v>
      </c>
      <c r="F14" s="21">
        <v>39.347000000000001</v>
      </c>
      <c r="G14" s="21">
        <v>298.96300000000002</v>
      </c>
      <c r="H14" s="21">
        <v>8.8999999999999996E-2</v>
      </c>
      <c r="I14" s="21">
        <v>10.458</v>
      </c>
      <c r="J14" s="21">
        <v>0</v>
      </c>
      <c r="K14" s="21">
        <v>0</v>
      </c>
      <c r="L14" s="21">
        <v>155.63200000000001</v>
      </c>
      <c r="M14" s="21">
        <v>174.06</v>
      </c>
      <c r="N14" s="21">
        <v>68.337999999999994</v>
      </c>
      <c r="O14" s="21">
        <v>1.2330000000000001</v>
      </c>
    </row>
    <row r="15" spans="1:15" ht="30" customHeight="1">
      <c r="A15" s="27" t="str">
        <f>"13/8"</f>
        <v>13/8</v>
      </c>
      <c r="B15" s="25" t="s">
        <v>68</v>
      </c>
      <c r="C15" s="2">
        <v>100</v>
      </c>
      <c r="D15" s="21">
        <v>22.341000000000001</v>
      </c>
      <c r="E15" s="21">
        <v>21.777999999999999</v>
      </c>
      <c r="F15" s="21">
        <v>0.41099999999999998</v>
      </c>
      <c r="G15" s="21">
        <v>286.60000000000002</v>
      </c>
      <c r="H15" s="21">
        <v>7.5999999999999998E-2</v>
      </c>
      <c r="I15" s="21">
        <v>0.113</v>
      </c>
      <c r="J15" s="21">
        <v>0</v>
      </c>
      <c r="K15" s="21">
        <v>2.5999999999999999E-2</v>
      </c>
      <c r="L15" s="21">
        <v>24.867999999999999</v>
      </c>
      <c r="M15" s="21">
        <v>231.92599999999999</v>
      </c>
      <c r="N15" s="21">
        <v>27.57</v>
      </c>
      <c r="O15" s="21">
        <v>3.2429999999999999</v>
      </c>
    </row>
    <row r="16" spans="1:15" ht="30" customHeight="1">
      <c r="A16" s="20" t="str">
        <f>"1/16"</f>
        <v>1/16</v>
      </c>
      <c r="B16" s="14" t="s">
        <v>79</v>
      </c>
      <c r="C16" s="2">
        <v>200</v>
      </c>
      <c r="D16" s="21">
        <v>0</v>
      </c>
      <c r="E16" s="21">
        <v>0</v>
      </c>
      <c r="F16" s="21">
        <v>0</v>
      </c>
      <c r="G16" s="21">
        <v>106.848</v>
      </c>
      <c r="H16" s="21">
        <v>8.5999999999999993E-2</v>
      </c>
      <c r="I16" s="21">
        <v>13.6</v>
      </c>
      <c r="J16" s="21">
        <v>1.4999999999999999E-2</v>
      </c>
      <c r="K16" s="21">
        <v>0</v>
      </c>
      <c r="L16" s="21">
        <v>65.12</v>
      </c>
      <c r="M16" s="21">
        <v>52.2</v>
      </c>
      <c r="N16" s="21">
        <v>45.24</v>
      </c>
      <c r="O16" s="21">
        <v>0.87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37.000000000000007</v>
      </c>
      <c r="E19" s="21">
        <f t="shared" si="1"/>
        <v>30.818999999999999</v>
      </c>
      <c r="F19" s="21">
        <f t="shared" si="1"/>
        <v>99.212000000000018</v>
      </c>
      <c r="G19" s="21">
        <f t="shared" si="1"/>
        <v>1003.569</v>
      </c>
      <c r="H19" s="21">
        <f t="shared" si="1"/>
        <v>0.499</v>
      </c>
      <c r="I19" s="21">
        <f t="shared" si="1"/>
        <v>55.058</v>
      </c>
      <c r="J19" s="21">
        <f t="shared" si="1"/>
        <v>9.7650000000000006</v>
      </c>
      <c r="K19" s="21">
        <f t="shared" si="1"/>
        <v>2.5999999999999999E-2</v>
      </c>
      <c r="L19" s="21">
        <f t="shared" si="1"/>
        <v>291.29700000000003</v>
      </c>
      <c r="M19" s="21">
        <f t="shared" si="1"/>
        <v>542.25599999999997</v>
      </c>
      <c r="N19" s="21">
        <f t="shared" si="1"/>
        <v>181.65199999999999</v>
      </c>
      <c r="O19" s="21">
        <f t="shared" si="1"/>
        <v>7.8550000000000004</v>
      </c>
    </row>
    <row r="20" spans="1:15" ht="30" customHeight="1">
      <c r="A20" s="30" t="s">
        <v>20</v>
      </c>
      <c r="B20" s="31"/>
      <c r="C20" s="5"/>
      <c r="D20" s="21">
        <f t="shared" ref="D20:O20" si="2">D10+D19</f>
        <v>46.686000000000007</v>
      </c>
      <c r="E20" s="21">
        <f t="shared" si="2"/>
        <v>39.137</v>
      </c>
      <c r="F20" s="21">
        <f t="shared" si="2"/>
        <v>172.42400000000004</v>
      </c>
      <c r="G20" s="21">
        <f t="shared" si="2"/>
        <v>1489.3539999999998</v>
      </c>
      <c r="H20" s="21">
        <f t="shared" si="2"/>
        <v>0.80499999999999994</v>
      </c>
      <c r="I20" s="21">
        <f t="shared" si="2"/>
        <v>88.771999999999991</v>
      </c>
      <c r="J20" s="21">
        <f t="shared" si="2"/>
        <v>9.7650000000000006</v>
      </c>
      <c r="K20" s="21">
        <f t="shared" si="2"/>
        <v>2.7E-2</v>
      </c>
      <c r="L20" s="21">
        <f t="shared" si="2"/>
        <v>578.40200000000004</v>
      </c>
      <c r="M20" s="21">
        <f t="shared" si="2"/>
        <v>789.15899999999999</v>
      </c>
      <c r="N20" s="21">
        <f t="shared" si="2"/>
        <v>294.54499999999996</v>
      </c>
      <c r="O20" s="21">
        <f t="shared" si="2"/>
        <v>13.863</v>
      </c>
    </row>
    <row r="21" spans="1:15" ht="18" customHeight="1"/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ignoredErrors>
    <ignoredError sqref="A16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O18"/>
  <sheetViews>
    <sheetView zoomScale="89" zoomScaleNormal="89" workbookViewId="0">
      <selection activeCell="B16" sqref="B16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11.42578125" style="1" customWidth="1"/>
    <col min="7" max="7" width="16" style="1" customWidth="1"/>
    <col min="8" max="8" width="10.7109375" style="1" customWidth="1"/>
    <col min="9" max="9" width="9.5703125" style="1" customWidth="1"/>
    <col min="10" max="10" width="8.5703125" style="1" customWidth="1"/>
    <col min="11" max="11" width="9" style="1" customWidth="1"/>
    <col min="12" max="12" width="10.5703125" style="1" customWidth="1"/>
    <col min="13" max="13" width="12" style="1" customWidth="1"/>
    <col min="14" max="14" width="12.85546875" style="1" customWidth="1"/>
    <col min="15" max="15" width="8.85546875" style="1" customWidth="1"/>
    <col min="16" max="16384" width="9.140625" style="1"/>
  </cols>
  <sheetData>
    <row r="1" spans="1:15" ht="65.25" customHeight="1">
      <c r="A1" s="28" t="s">
        <v>38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"2/6"</f>
        <v>2/6</v>
      </c>
      <c r="B6" s="11" t="s">
        <v>61</v>
      </c>
      <c r="C6" s="2">
        <v>200</v>
      </c>
      <c r="D6" s="21">
        <v>19.516999999999999</v>
      </c>
      <c r="E6" s="21">
        <v>26.297000000000001</v>
      </c>
      <c r="F6" s="21">
        <v>3.4849999999999999</v>
      </c>
      <c r="G6" s="21">
        <v>330.88499999999999</v>
      </c>
      <c r="H6" s="21">
        <v>9.1999999999999998E-2</v>
      </c>
      <c r="I6" s="21">
        <v>0.28499999999999998</v>
      </c>
      <c r="J6" s="21">
        <v>0</v>
      </c>
      <c r="K6" s="21">
        <v>0</v>
      </c>
      <c r="L6" s="21">
        <v>137.89500000000001</v>
      </c>
      <c r="M6" s="21">
        <v>298.35500000000002</v>
      </c>
      <c r="N6" s="21">
        <v>22.597000000000001</v>
      </c>
      <c r="O6" s="21">
        <v>1.6830000000000001</v>
      </c>
    </row>
    <row r="7" spans="1:15" ht="30" customHeight="1">
      <c r="A7" s="20" t="str">
        <f>"12/10"</f>
        <v>12/10</v>
      </c>
      <c r="B7" s="11" t="s">
        <v>25</v>
      </c>
      <c r="C7" s="2">
        <v>200</v>
      </c>
      <c r="D7" s="21">
        <v>1.401</v>
      </c>
      <c r="E7" s="21">
        <v>1.417</v>
      </c>
      <c r="F7" s="21">
        <v>11.23</v>
      </c>
      <c r="G7" s="21">
        <v>133.506</v>
      </c>
      <c r="H7" s="21">
        <v>4.7E-2</v>
      </c>
      <c r="I7" s="21">
        <v>9.2620000000000005</v>
      </c>
      <c r="J7" s="21">
        <v>0</v>
      </c>
      <c r="K7" s="21">
        <v>0</v>
      </c>
      <c r="L7" s="21">
        <v>101.929</v>
      </c>
      <c r="M7" s="21">
        <v>78.578000000000003</v>
      </c>
      <c r="N7" s="21">
        <v>40.052999999999997</v>
      </c>
      <c r="O7" s="21">
        <v>0.72399999999999998</v>
      </c>
    </row>
    <row r="8" spans="1:15" ht="30" customHeight="1">
      <c r="A8" s="20" t="str">
        <f>"12/6"</f>
        <v>12/6</v>
      </c>
      <c r="B8" s="11" t="s">
        <v>19</v>
      </c>
      <c r="C8" s="2">
        <v>150</v>
      </c>
      <c r="D8" s="21">
        <v>0.6</v>
      </c>
      <c r="E8" s="21">
        <v>0.6</v>
      </c>
      <c r="F8" s="21">
        <v>14.7</v>
      </c>
      <c r="G8" s="21">
        <v>67.62</v>
      </c>
      <c r="H8" s="21">
        <v>4.4999999999999998E-2</v>
      </c>
      <c r="I8" s="21">
        <v>15</v>
      </c>
      <c r="J8" s="21">
        <v>0</v>
      </c>
      <c r="K8" s="21">
        <v>0</v>
      </c>
      <c r="L8" s="21">
        <v>24</v>
      </c>
      <c r="M8" s="21">
        <v>16.5</v>
      </c>
      <c r="N8" s="21">
        <v>13.5</v>
      </c>
      <c r="O8" s="21">
        <v>3.3</v>
      </c>
    </row>
    <row r="9" spans="1:15" ht="30" customHeight="1">
      <c r="A9" s="2"/>
      <c r="B9" s="19" t="s">
        <v>53</v>
      </c>
      <c r="C9" s="2"/>
      <c r="D9" s="21">
        <f>SUM(D6:D8)</f>
        <v>21.518000000000001</v>
      </c>
      <c r="E9" s="21">
        <f>SUM(E6:E8)</f>
        <v>28.314000000000004</v>
      </c>
      <c r="F9" s="21">
        <f>SUM(F6:F8)</f>
        <v>29.414999999999999</v>
      </c>
      <c r="G9" s="21">
        <f>SUM(G6:G8)</f>
        <v>532.01099999999997</v>
      </c>
      <c r="H9" s="21">
        <f>SUM(H6:H8)</f>
        <v>0.184</v>
      </c>
      <c r="I9" s="21">
        <f>SUM(I6:I8)</f>
        <v>24.547000000000001</v>
      </c>
      <c r="J9" s="21">
        <f>SUM(J6:J8)</f>
        <v>0</v>
      </c>
      <c r="K9" s="21">
        <f>SUM(K6:K8)</f>
        <v>0</v>
      </c>
      <c r="L9" s="21">
        <f>SUM(L6:L8)</f>
        <v>263.82400000000001</v>
      </c>
      <c r="M9" s="21">
        <f>SUM(M6:M8)</f>
        <v>393.43299999999999</v>
      </c>
      <c r="N9" s="21">
        <f>SUM(N6:N8)</f>
        <v>76.150000000000006</v>
      </c>
      <c r="O9" s="21">
        <f>SUM(O6:O8)</f>
        <v>5.7069999999999999</v>
      </c>
    </row>
    <row r="10" spans="1:15" ht="30" customHeight="1">
      <c r="A10" s="2"/>
      <c r="B10" s="10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5.25" customHeight="1">
      <c r="A11" s="20" t="str">
        <f>"10/5"</f>
        <v>10/5</v>
      </c>
      <c r="B11" s="12" t="s">
        <v>42</v>
      </c>
      <c r="C11" s="2">
        <v>100</v>
      </c>
      <c r="D11" s="21">
        <v>1.095</v>
      </c>
      <c r="E11" s="21">
        <v>0.19800000000000001</v>
      </c>
      <c r="F11" s="21">
        <v>3.782</v>
      </c>
      <c r="G11" s="21">
        <v>24.347999999999999</v>
      </c>
      <c r="H11" s="21">
        <v>0.06</v>
      </c>
      <c r="I11" s="21">
        <v>24.856999999999999</v>
      </c>
      <c r="J11" s="21">
        <v>0</v>
      </c>
      <c r="K11" s="21">
        <v>0</v>
      </c>
      <c r="L11" s="21">
        <v>15.887</v>
      </c>
      <c r="M11" s="21">
        <v>26.25</v>
      </c>
      <c r="N11" s="21">
        <v>20.001999999999999</v>
      </c>
      <c r="O11" s="21">
        <v>0.91200000000000003</v>
      </c>
    </row>
    <row r="12" spans="1:15" ht="30" customHeight="1">
      <c r="A12" s="20" t="str">
        <f>"3/7"</f>
        <v>3/7</v>
      </c>
      <c r="B12" s="11" t="s">
        <v>45</v>
      </c>
      <c r="C12" s="2">
        <v>250</v>
      </c>
      <c r="D12" s="21">
        <v>3.1379999999999999</v>
      </c>
      <c r="E12" s="21">
        <v>4.4249999999999998</v>
      </c>
      <c r="F12" s="21">
        <v>16.39</v>
      </c>
      <c r="G12" s="21">
        <v>122.96899999999999</v>
      </c>
      <c r="H12" s="21">
        <v>0.08</v>
      </c>
      <c r="I12" s="21">
        <v>6.03</v>
      </c>
      <c r="J12" s="21">
        <v>9.75</v>
      </c>
      <c r="K12" s="21">
        <v>1.4E-2</v>
      </c>
      <c r="L12" s="21">
        <v>15.395</v>
      </c>
      <c r="M12" s="21">
        <v>57.82</v>
      </c>
      <c r="N12" s="21">
        <v>20.504000000000001</v>
      </c>
      <c r="O12" s="21">
        <v>0.84099999999999997</v>
      </c>
    </row>
    <row r="13" spans="1:15" ht="30" customHeight="1">
      <c r="A13" s="27" t="str">
        <f>"4/9"</f>
        <v>4/9</v>
      </c>
      <c r="B13" s="25" t="s">
        <v>75</v>
      </c>
      <c r="C13" s="2">
        <v>250</v>
      </c>
      <c r="D13" s="21">
        <v>23.922000000000001</v>
      </c>
      <c r="E13" s="21">
        <v>21.812999999999999</v>
      </c>
      <c r="F13" s="21">
        <v>43.6</v>
      </c>
      <c r="G13" s="21">
        <v>512.21699999999998</v>
      </c>
      <c r="H13" s="21">
        <v>0.13100000000000001</v>
      </c>
      <c r="I13" s="21">
        <v>9.048</v>
      </c>
      <c r="J13" s="21">
        <v>0</v>
      </c>
      <c r="K13" s="21">
        <v>0</v>
      </c>
      <c r="L13" s="21">
        <v>68.024000000000001</v>
      </c>
      <c r="M13" s="21">
        <v>288.85700000000003</v>
      </c>
      <c r="N13" s="21">
        <v>78.073999999999998</v>
      </c>
      <c r="O13" s="21">
        <v>2.8490000000000002</v>
      </c>
    </row>
    <row r="14" spans="1:15" ht="30" customHeight="1">
      <c r="A14" s="20" t="str">
        <f>"16/10"</f>
        <v>16/10</v>
      </c>
      <c r="B14" s="11" t="s">
        <v>63</v>
      </c>
      <c r="C14" s="2">
        <v>200</v>
      </c>
      <c r="D14" s="21">
        <v>1</v>
      </c>
      <c r="E14" s="21">
        <v>0.2</v>
      </c>
      <c r="F14" s="21">
        <v>20.6</v>
      </c>
      <c r="G14" s="21">
        <v>92</v>
      </c>
      <c r="H14" s="21">
        <v>0.02</v>
      </c>
      <c r="I14" s="21">
        <v>4</v>
      </c>
      <c r="J14" s="21">
        <v>0</v>
      </c>
      <c r="K14" s="21">
        <v>0</v>
      </c>
      <c r="L14" s="21">
        <v>14</v>
      </c>
      <c r="M14" s="21">
        <v>14</v>
      </c>
      <c r="N14" s="21">
        <v>8</v>
      </c>
      <c r="O14" s="21">
        <v>2.8</v>
      </c>
    </row>
    <row r="15" spans="1:15" ht="32.25" customHeight="1">
      <c r="A15" s="20"/>
      <c r="B15" s="11" t="s">
        <v>81</v>
      </c>
      <c r="C15" s="2">
        <v>36</v>
      </c>
      <c r="D15" s="21">
        <v>2.7719999999999998</v>
      </c>
      <c r="E15" s="21">
        <v>0.36</v>
      </c>
      <c r="F15" s="21">
        <v>17.244</v>
      </c>
      <c r="G15" s="21">
        <v>84.96</v>
      </c>
      <c r="H15" s="21">
        <v>0.108</v>
      </c>
      <c r="I15" s="21">
        <v>0</v>
      </c>
      <c r="J15" s="21">
        <v>0</v>
      </c>
      <c r="K15" s="21">
        <v>0</v>
      </c>
      <c r="L15" s="21">
        <v>23.76</v>
      </c>
      <c r="M15" s="21">
        <v>0</v>
      </c>
      <c r="N15" s="21">
        <v>0</v>
      </c>
      <c r="O15" s="21">
        <v>0.75600000000000001</v>
      </c>
    </row>
    <row r="16" spans="1:15" ht="30" customHeight="1">
      <c r="A16" s="20"/>
      <c r="B16" s="11" t="s">
        <v>82</v>
      </c>
      <c r="C16" s="2">
        <v>36</v>
      </c>
      <c r="D16" s="21">
        <v>2.52</v>
      </c>
      <c r="E16" s="21">
        <v>0.39600000000000002</v>
      </c>
      <c r="F16" s="21">
        <v>16.667999999999999</v>
      </c>
      <c r="G16" s="21">
        <v>77.760000000000005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</row>
    <row r="17" spans="1:15" ht="30" customHeight="1">
      <c r="A17" s="13"/>
      <c r="B17" s="18" t="s">
        <v>54</v>
      </c>
      <c r="C17" s="2"/>
      <c r="D17" s="21">
        <f t="shared" ref="D17:O17" si="0">SUM(D11:D16)</f>
        <v>34.447000000000003</v>
      </c>
      <c r="E17" s="21">
        <f t="shared" si="0"/>
        <v>27.391999999999999</v>
      </c>
      <c r="F17" s="21">
        <f t="shared" si="0"/>
        <v>118.28400000000002</v>
      </c>
      <c r="G17" s="21">
        <f t="shared" si="0"/>
        <v>914.25400000000002</v>
      </c>
      <c r="H17" s="21">
        <f t="shared" si="0"/>
        <v>0.39900000000000002</v>
      </c>
      <c r="I17" s="21">
        <f t="shared" si="0"/>
        <v>43.935000000000002</v>
      </c>
      <c r="J17" s="21">
        <f t="shared" si="0"/>
        <v>9.75</v>
      </c>
      <c r="K17" s="21">
        <f t="shared" si="0"/>
        <v>1.4E-2</v>
      </c>
      <c r="L17" s="21">
        <f t="shared" si="0"/>
        <v>137.066</v>
      </c>
      <c r="M17" s="21">
        <f t="shared" si="0"/>
        <v>386.92700000000002</v>
      </c>
      <c r="N17" s="21">
        <f t="shared" si="0"/>
        <v>126.58</v>
      </c>
      <c r="O17" s="21">
        <f t="shared" si="0"/>
        <v>8.1579999999999995</v>
      </c>
    </row>
    <row r="18" spans="1:15" ht="30" customHeight="1">
      <c r="A18" s="30" t="s">
        <v>20</v>
      </c>
      <c r="B18" s="31"/>
      <c r="C18" s="5"/>
      <c r="D18" s="21">
        <f t="shared" ref="D18:O18" si="1">D9+D17</f>
        <v>55.965000000000003</v>
      </c>
      <c r="E18" s="21">
        <f t="shared" si="1"/>
        <v>55.706000000000003</v>
      </c>
      <c r="F18" s="21">
        <f t="shared" si="1"/>
        <v>147.69900000000001</v>
      </c>
      <c r="G18" s="21">
        <f t="shared" si="1"/>
        <v>1446.2649999999999</v>
      </c>
      <c r="H18" s="21">
        <f t="shared" si="1"/>
        <v>0.58299999999999996</v>
      </c>
      <c r="I18" s="21">
        <f t="shared" si="1"/>
        <v>68.481999999999999</v>
      </c>
      <c r="J18" s="21">
        <f t="shared" si="1"/>
        <v>9.75</v>
      </c>
      <c r="K18" s="21">
        <f t="shared" si="1"/>
        <v>1.4E-2</v>
      </c>
      <c r="L18" s="21">
        <f t="shared" si="1"/>
        <v>400.89</v>
      </c>
      <c r="M18" s="21">
        <f t="shared" si="1"/>
        <v>780.36</v>
      </c>
      <c r="N18" s="21">
        <f t="shared" si="1"/>
        <v>202.73000000000002</v>
      </c>
      <c r="O18" s="21">
        <f t="shared" si="1"/>
        <v>13.864999999999998</v>
      </c>
    </row>
  </sheetData>
  <mergeCells count="10">
    <mergeCell ref="A1:O1"/>
    <mergeCell ref="A2:O2"/>
    <mergeCell ref="A18:B18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0"/>
  <sheetViews>
    <sheetView topLeftCell="A7" zoomScale="91" zoomScaleNormal="91" workbookViewId="0">
      <selection activeCell="B12" sqref="B1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12.42578125" style="1" customWidth="1"/>
    <col min="7" max="7" width="16" style="1" customWidth="1"/>
    <col min="8" max="8" width="10.7109375" style="1" customWidth="1"/>
    <col min="9" max="9" width="9.85546875" style="1" customWidth="1"/>
    <col min="10" max="10" width="10.85546875" style="1" customWidth="1"/>
    <col min="11" max="11" width="10.7109375" style="1" customWidth="1"/>
    <col min="12" max="12" width="10.5703125" style="1" customWidth="1"/>
    <col min="13" max="14" width="11.28515625" style="1" customWidth="1"/>
    <col min="15" max="15" width="8.85546875" style="1" customWidth="1"/>
    <col min="16" max="16384" width="9.140625" style="1"/>
  </cols>
  <sheetData>
    <row r="1" spans="1:15" ht="65.25" customHeight="1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"9/5"</f>
        <v>9/5</v>
      </c>
      <c r="B6" s="11" t="s">
        <v>76</v>
      </c>
      <c r="C6" s="2">
        <v>200</v>
      </c>
      <c r="D6" s="21">
        <v>33.799999999999997</v>
      </c>
      <c r="E6" s="21">
        <v>19.2</v>
      </c>
      <c r="F6" s="21">
        <v>26.86</v>
      </c>
      <c r="G6" s="21">
        <v>449.38</v>
      </c>
      <c r="H6" s="21">
        <v>8.2000000000000003E-2</v>
      </c>
      <c r="I6" s="21">
        <v>1.3680000000000001</v>
      </c>
      <c r="J6" s="21">
        <v>0</v>
      </c>
      <c r="K6" s="21">
        <v>0.02</v>
      </c>
      <c r="L6" s="21">
        <v>285.39999999999998</v>
      </c>
      <c r="M6" s="21">
        <v>371.69600000000003</v>
      </c>
      <c r="N6" s="21">
        <v>44.19</v>
      </c>
      <c r="O6" s="21">
        <v>1.056</v>
      </c>
    </row>
    <row r="7" spans="1:15" ht="30" customHeight="1">
      <c r="A7" s="27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>SUM(D6:D9)</f>
        <v>34.942999999999998</v>
      </c>
      <c r="E10" s="21">
        <f>SUM(E6:E9)</f>
        <v>20.753</v>
      </c>
      <c r="F10" s="21">
        <f>SUM(F6:F9)</f>
        <v>58.183999999999997</v>
      </c>
      <c r="G10" s="21">
        <f>SUM(G6:G9)</f>
        <v>689.74599999999998</v>
      </c>
      <c r="H10" s="21">
        <f>SUM(H6:H9)</f>
        <v>0.17599999999999999</v>
      </c>
      <c r="I10" s="21">
        <f>SUM(I6:I9)</f>
        <v>28.748000000000001</v>
      </c>
      <c r="J10" s="21">
        <f>SUM(J6:J9)</f>
        <v>0.06</v>
      </c>
      <c r="K10" s="21">
        <f>SUM(K6:K9)</f>
        <v>0.02</v>
      </c>
      <c r="L10" s="21">
        <f>SUM(L6:L9)</f>
        <v>393.28099999999995</v>
      </c>
      <c r="M10" s="21">
        <f>SUM(M6:M9)</f>
        <v>440.74400000000003</v>
      </c>
      <c r="N10" s="21">
        <f>SUM(N6:N9)</f>
        <v>106.07</v>
      </c>
      <c r="O10" s="21">
        <f>SUM(O6:O9)</f>
        <v>5.3220000000000001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"10/2"</f>
        <v>10/2</v>
      </c>
      <c r="B12" s="11" t="s">
        <v>41</v>
      </c>
      <c r="C12" s="2">
        <v>100</v>
      </c>
      <c r="D12" s="21">
        <v>0.752</v>
      </c>
      <c r="E12" s="21">
        <v>8.7999999999999995E-2</v>
      </c>
      <c r="F12" s="21">
        <v>3.1850000000000001</v>
      </c>
      <c r="G12" s="21">
        <v>12.6</v>
      </c>
      <c r="H12" s="21">
        <v>2.1999999999999999E-2</v>
      </c>
      <c r="I12" s="21">
        <v>4</v>
      </c>
      <c r="J12" s="21">
        <v>0</v>
      </c>
      <c r="K12" s="21">
        <v>0.01</v>
      </c>
      <c r="L12" s="21">
        <v>20.239999999999998</v>
      </c>
      <c r="M12" s="21">
        <v>36.54</v>
      </c>
      <c r="N12" s="21">
        <v>12.18</v>
      </c>
      <c r="O12" s="21">
        <v>0.52200000000000002</v>
      </c>
    </row>
    <row r="13" spans="1:15" ht="30" customHeight="1">
      <c r="A13" s="20" t="str">
        <f>"40/2"</f>
        <v>40/2</v>
      </c>
      <c r="B13" s="23" t="s">
        <v>65</v>
      </c>
      <c r="C13" s="2">
        <v>250</v>
      </c>
      <c r="D13" s="21">
        <v>7.5039999999999996</v>
      </c>
      <c r="E13" s="21">
        <v>3.351</v>
      </c>
      <c r="F13" s="21">
        <v>13.765000000000001</v>
      </c>
      <c r="G13" s="21">
        <v>123.88800000000001</v>
      </c>
      <c r="H13" s="21">
        <v>0.115</v>
      </c>
      <c r="I13" s="21">
        <v>8.7240000000000002</v>
      </c>
      <c r="J13" s="21">
        <v>0</v>
      </c>
      <c r="K13" s="21">
        <v>0</v>
      </c>
      <c r="L13" s="21">
        <v>27.358000000000001</v>
      </c>
      <c r="M13" s="21">
        <v>126.657</v>
      </c>
      <c r="N13" s="21">
        <v>38.252000000000002</v>
      </c>
      <c r="O13" s="21">
        <v>1.2509999999999999</v>
      </c>
    </row>
    <row r="14" spans="1:15" ht="30" customHeight="1">
      <c r="A14" s="27" t="str">
        <f>"12/8"</f>
        <v>12/8</v>
      </c>
      <c r="B14" s="24" t="s">
        <v>66</v>
      </c>
      <c r="C14" s="2">
        <v>100</v>
      </c>
      <c r="D14" s="21">
        <v>14.686999999999999</v>
      </c>
      <c r="E14" s="21">
        <v>15.664999999999999</v>
      </c>
      <c r="F14" s="21">
        <v>3.6850000000000001</v>
      </c>
      <c r="G14" s="21">
        <v>255.35</v>
      </c>
      <c r="H14" s="21">
        <v>5.2999999999999999E-2</v>
      </c>
      <c r="I14" s="21">
        <v>2.7</v>
      </c>
      <c r="J14" s="21">
        <v>0</v>
      </c>
      <c r="K14" s="21">
        <v>0</v>
      </c>
      <c r="L14" s="21">
        <v>33.420999999999999</v>
      </c>
      <c r="M14" s="21">
        <v>166.203</v>
      </c>
      <c r="N14" s="21">
        <v>32.509</v>
      </c>
      <c r="O14" s="21">
        <v>2.431</v>
      </c>
    </row>
    <row r="15" spans="1:15" ht="30" customHeight="1">
      <c r="A15" s="20" t="str">
        <f>"43/3"</f>
        <v>43/3</v>
      </c>
      <c r="B15" s="23" t="s">
        <v>72</v>
      </c>
      <c r="C15" s="2">
        <v>180</v>
      </c>
      <c r="D15" s="21">
        <v>6.3730000000000002</v>
      </c>
      <c r="E15" s="21">
        <v>4.5279999999999996</v>
      </c>
      <c r="F15" s="21">
        <v>40.948999999999998</v>
      </c>
      <c r="G15" s="21">
        <v>221.864</v>
      </c>
      <c r="H15" s="21">
        <v>7.5999999999999998E-2</v>
      </c>
      <c r="I15" s="21">
        <v>0</v>
      </c>
      <c r="J15" s="21">
        <v>0</v>
      </c>
      <c r="K15" s="21">
        <v>0</v>
      </c>
      <c r="L15" s="21">
        <v>15.385999999999999</v>
      </c>
      <c r="M15" s="21">
        <v>48.670999999999999</v>
      </c>
      <c r="N15" s="21">
        <v>8.7490000000000006</v>
      </c>
      <c r="O15" s="21">
        <v>0.89300000000000002</v>
      </c>
    </row>
    <row r="16" spans="1:15" ht="30" customHeight="1">
      <c r="A16" s="20" t="str">
        <f>"1/16"</f>
        <v>1/16</v>
      </c>
      <c r="B16" s="14" t="s">
        <v>79</v>
      </c>
      <c r="C16" s="2">
        <v>200</v>
      </c>
      <c r="D16" s="21">
        <v>0</v>
      </c>
      <c r="E16" s="21">
        <v>0</v>
      </c>
      <c r="F16" s="21">
        <v>0</v>
      </c>
      <c r="G16" s="21">
        <v>106.848</v>
      </c>
      <c r="H16" s="21">
        <v>8.5999999999999993E-2</v>
      </c>
      <c r="I16" s="21">
        <v>13.6</v>
      </c>
      <c r="J16" s="21">
        <v>1.4999999999999999E-2</v>
      </c>
      <c r="K16" s="21">
        <v>0</v>
      </c>
      <c r="L16" s="21">
        <v>65.12</v>
      </c>
      <c r="M16" s="21">
        <v>52.2</v>
      </c>
      <c r="N16" s="21">
        <v>45.24</v>
      </c>
      <c r="O16" s="21">
        <v>0.87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0">SUM(D12:D18)</f>
        <v>34.608000000000004</v>
      </c>
      <c r="E19" s="21">
        <f t="shared" si="0"/>
        <v>24.387999999999998</v>
      </c>
      <c r="F19" s="21">
        <f t="shared" si="0"/>
        <v>95.496000000000009</v>
      </c>
      <c r="G19" s="21">
        <f t="shared" si="0"/>
        <v>883.27</v>
      </c>
      <c r="H19" s="21">
        <f t="shared" si="0"/>
        <v>0.45999999999999996</v>
      </c>
      <c r="I19" s="21">
        <f t="shared" si="0"/>
        <v>29.024000000000001</v>
      </c>
      <c r="J19" s="21">
        <f t="shared" si="0"/>
        <v>1.4999999999999999E-2</v>
      </c>
      <c r="K19" s="21">
        <f t="shared" si="0"/>
        <v>0.01</v>
      </c>
      <c r="L19" s="21">
        <f t="shared" si="0"/>
        <v>185.285</v>
      </c>
      <c r="M19" s="21">
        <f t="shared" si="0"/>
        <v>430.27099999999996</v>
      </c>
      <c r="N19" s="21">
        <f t="shared" si="0"/>
        <v>136.93</v>
      </c>
      <c r="O19" s="21">
        <f t="shared" si="0"/>
        <v>6.7229999999999999</v>
      </c>
    </row>
    <row r="20" spans="1:15" ht="30" customHeight="1">
      <c r="A20" s="30" t="s">
        <v>20</v>
      </c>
      <c r="B20" s="31"/>
      <c r="C20" s="5"/>
      <c r="D20" s="21">
        <f t="shared" ref="D20:O20" si="1">D10+D19</f>
        <v>69.551000000000002</v>
      </c>
      <c r="E20" s="21">
        <f t="shared" si="1"/>
        <v>45.140999999999998</v>
      </c>
      <c r="F20" s="21">
        <f t="shared" si="1"/>
        <v>153.68</v>
      </c>
      <c r="G20" s="21">
        <f t="shared" si="1"/>
        <v>1573.0160000000001</v>
      </c>
      <c r="H20" s="21">
        <f t="shared" si="1"/>
        <v>0.6359999999999999</v>
      </c>
      <c r="I20" s="21">
        <f t="shared" si="1"/>
        <v>57.772000000000006</v>
      </c>
      <c r="J20" s="21">
        <f t="shared" si="1"/>
        <v>7.4999999999999997E-2</v>
      </c>
      <c r="K20" s="21">
        <f t="shared" si="1"/>
        <v>0.03</v>
      </c>
      <c r="L20" s="21">
        <f t="shared" si="1"/>
        <v>578.56599999999992</v>
      </c>
      <c r="M20" s="21">
        <f t="shared" si="1"/>
        <v>871.01499999999999</v>
      </c>
      <c r="N20" s="21">
        <f t="shared" si="1"/>
        <v>243</v>
      </c>
      <c r="O20" s="21">
        <f t="shared" si="1"/>
        <v>12.045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  <ignoredErrors>
    <ignoredError sqref="A16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dimension ref="A1:O12"/>
  <sheetViews>
    <sheetView zoomScaleSheetLayoutView="100" workbookViewId="0">
      <selection activeCell="B23" sqref="B23"/>
    </sheetView>
  </sheetViews>
  <sheetFormatPr defaultRowHeight="15"/>
  <cols>
    <col min="1" max="1" width="10.7109375" bestFit="1" customWidth="1"/>
    <col min="2" max="2" width="63.7109375" customWidth="1"/>
    <col min="4" max="6" width="9.28515625" bestFit="1" customWidth="1"/>
    <col min="7" max="7" width="9.7109375" bestFit="1" customWidth="1"/>
    <col min="8" max="11" width="9.28515625" bestFit="1" customWidth="1"/>
    <col min="12" max="13" width="9.7109375" bestFit="1" customWidth="1"/>
    <col min="14" max="14" width="12" customWidth="1"/>
    <col min="15" max="15" width="9.28515625" bestFit="1" customWidth="1"/>
  </cols>
  <sheetData>
    <row r="1" spans="1:15" ht="30">
      <c r="A1" s="28" t="s">
        <v>40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18.75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7.5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22.5">
      <c r="A5" s="2"/>
      <c r="B5" s="10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2.5" customHeight="1">
      <c r="A6" s="20" t="str">
        <f>"13/8"</f>
        <v>13/8</v>
      </c>
      <c r="B6" s="25" t="s">
        <v>68</v>
      </c>
      <c r="C6" s="2">
        <v>100</v>
      </c>
      <c r="D6" s="21">
        <v>22.341000000000001</v>
      </c>
      <c r="E6" s="21">
        <v>21.777999999999999</v>
      </c>
      <c r="F6" s="21">
        <v>0.41099999999999998</v>
      </c>
      <c r="G6" s="21">
        <v>286.60000000000002</v>
      </c>
      <c r="H6" s="21">
        <v>7.5999999999999998E-2</v>
      </c>
      <c r="I6" s="21">
        <v>0.113</v>
      </c>
      <c r="J6" s="21">
        <v>0</v>
      </c>
      <c r="K6" s="21">
        <v>2.5999999999999999E-2</v>
      </c>
      <c r="L6" s="21">
        <v>24.867999999999999</v>
      </c>
      <c r="M6" s="21">
        <v>231.92599999999999</v>
      </c>
      <c r="N6" s="21">
        <v>27.57</v>
      </c>
      <c r="O6" s="21">
        <v>3.2429999999999999</v>
      </c>
    </row>
    <row r="7" spans="1:15" ht="22.5" customHeight="1">
      <c r="A7" s="27" t="str">
        <f>"18/3"</f>
        <v>18/3</v>
      </c>
      <c r="B7" s="25" t="s">
        <v>77</v>
      </c>
      <c r="C7" s="2">
        <v>180</v>
      </c>
      <c r="D7" s="21">
        <v>2.8039999999999998</v>
      </c>
      <c r="E7" s="21">
        <v>4.4320000000000004</v>
      </c>
      <c r="F7" s="21">
        <v>6.5090000000000003</v>
      </c>
      <c r="G7" s="21">
        <v>139.613</v>
      </c>
      <c r="H7" s="21">
        <v>9.7000000000000003E-2</v>
      </c>
      <c r="I7" s="21">
        <v>14.03</v>
      </c>
      <c r="J7" s="21">
        <v>0</v>
      </c>
      <c r="K7" s="21">
        <v>0</v>
      </c>
      <c r="L7" s="21">
        <v>56.518000000000001</v>
      </c>
      <c r="M7" s="21">
        <v>86.873999999999995</v>
      </c>
      <c r="N7" s="21">
        <v>47.216000000000001</v>
      </c>
      <c r="O7" s="21">
        <v>1.3320000000000001</v>
      </c>
    </row>
    <row r="8" spans="1:15" ht="20.25">
      <c r="A8" s="20" t="str">
        <f>"14/10"</f>
        <v>14/10</v>
      </c>
      <c r="B8" s="11" t="s">
        <v>59</v>
      </c>
      <c r="C8" s="2">
        <v>200</v>
      </c>
      <c r="D8" s="21">
        <v>3.8679999999999999</v>
      </c>
      <c r="E8" s="21">
        <v>3.476</v>
      </c>
      <c r="F8" s="21">
        <v>15.64</v>
      </c>
      <c r="G8" s="21">
        <v>161.577</v>
      </c>
      <c r="H8" s="21">
        <v>5.6000000000000001E-2</v>
      </c>
      <c r="I8" s="21">
        <v>7.12</v>
      </c>
      <c r="J8" s="21">
        <v>0</v>
      </c>
      <c r="K8" s="21">
        <v>0</v>
      </c>
      <c r="L8" s="21">
        <v>147.36500000000001</v>
      </c>
      <c r="M8" s="21">
        <v>135.50299999999999</v>
      </c>
      <c r="N8" s="21">
        <v>55.55</v>
      </c>
      <c r="O8" s="21">
        <v>1.554</v>
      </c>
    </row>
    <row r="9" spans="1:15" ht="20.25">
      <c r="A9" s="20"/>
      <c r="B9" s="11" t="s">
        <v>81</v>
      </c>
      <c r="C9" s="2">
        <v>36</v>
      </c>
      <c r="D9" s="21">
        <v>2.7719999999999998</v>
      </c>
      <c r="E9" s="21">
        <v>0.36</v>
      </c>
      <c r="F9" s="21">
        <v>17.244</v>
      </c>
      <c r="G9" s="21">
        <v>84.96</v>
      </c>
      <c r="H9" s="21">
        <v>0.108</v>
      </c>
      <c r="I9" s="21">
        <v>0</v>
      </c>
      <c r="J9" s="21">
        <v>0</v>
      </c>
      <c r="K9" s="21">
        <v>0</v>
      </c>
      <c r="L9" s="21">
        <v>23.76</v>
      </c>
      <c r="M9" s="21">
        <v>0</v>
      </c>
      <c r="N9" s="21">
        <v>0</v>
      </c>
      <c r="O9" s="21">
        <v>0.75600000000000001</v>
      </c>
    </row>
    <row r="10" spans="1:15" ht="20.25">
      <c r="A10" s="20" t="str">
        <f>"12/6"</f>
        <v>12/6</v>
      </c>
      <c r="B10" s="11" t="s">
        <v>19</v>
      </c>
      <c r="C10" s="2">
        <v>150</v>
      </c>
      <c r="D10" s="21">
        <v>0.6</v>
      </c>
      <c r="E10" s="21">
        <v>0.6</v>
      </c>
      <c r="F10" s="21">
        <v>14.7</v>
      </c>
      <c r="G10" s="21">
        <v>67.62</v>
      </c>
      <c r="H10" s="21">
        <v>4.4999999999999998E-2</v>
      </c>
      <c r="I10" s="21">
        <v>15</v>
      </c>
      <c r="J10" s="21">
        <v>0</v>
      </c>
      <c r="K10" s="21">
        <v>0</v>
      </c>
      <c r="L10" s="21">
        <v>24</v>
      </c>
      <c r="M10" s="21">
        <v>16.5</v>
      </c>
      <c r="N10" s="21">
        <v>13.5</v>
      </c>
      <c r="O10" s="21">
        <v>3.3</v>
      </c>
    </row>
    <row r="11" spans="1:15" ht="20.25">
      <c r="A11" s="13"/>
      <c r="B11" s="19" t="s">
        <v>53</v>
      </c>
      <c r="C11" s="2"/>
      <c r="D11" s="21">
        <f>SUM(D6:D10)</f>
        <v>32.384999999999998</v>
      </c>
      <c r="E11" s="21">
        <f t="shared" ref="E11:O11" si="0">SUM(E6:E10)</f>
        <v>30.646000000000001</v>
      </c>
      <c r="F11" s="21">
        <f t="shared" si="0"/>
        <v>54.504000000000005</v>
      </c>
      <c r="G11" s="21">
        <f t="shared" si="0"/>
        <v>740.37</v>
      </c>
      <c r="H11" s="21">
        <f t="shared" si="0"/>
        <v>0.38199999999999995</v>
      </c>
      <c r="I11" s="21">
        <f t="shared" si="0"/>
        <v>36.262999999999998</v>
      </c>
      <c r="J11" s="21">
        <f t="shared" si="0"/>
        <v>0</v>
      </c>
      <c r="K11" s="21">
        <f t="shared" si="0"/>
        <v>2.5999999999999999E-2</v>
      </c>
      <c r="L11" s="21">
        <f t="shared" si="0"/>
        <v>276.51099999999997</v>
      </c>
      <c r="M11" s="21">
        <f t="shared" si="0"/>
        <v>470.80299999999994</v>
      </c>
      <c r="N11" s="21">
        <f t="shared" si="0"/>
        <v>143.83600000000001</v>
      </c>
      <c r="O11" s="21">
        <f t="shared" si="0"/>
        <v>10.185</v>
      </c>
    </row>
    <row r="12" spans="1:15" ht="22.5">
      <c r="A12" s="30" t="s">
        <v>20</v>
      </c>
      <c r="B12" s="31"/>
      <c r="C12" s="5"/>
      <c r="D12" s="21">
        <f>SUM(D6:D10)</f>
        <v>32.384999999999998</v>
      </c>
      <c r="E12" s="21">
        <f t="shared" ref="E12:O12" si="1">SUM(E6:E10)</f>
        <v>30.646000000000001</v>
      </c>
      <c r="F12" s="21">
        <f t="shared" si="1"/>
        <v>54.504000000000005</v>
      </c>
      <c r="G12" s="21">
        <f t="shared" si="1"/>
        <v>740.37</v>
      </c>
      <c r="H12" s="21">
        <f t="shared" si="1"/>
        <v>0.38199999999999995</v>
      </c>
      <c r="I12" s="21">
        <f t="shared" si="1"/>
        <v>36.262999999999998</v>
      </c>
      <c r="J12" s="21">
        <f t="shared" si="1"/>
        <v>0</v>
      </c>
      <c r="K12" s="21">
        <f t="shared" si="1"/>
        <v>2.5999999999999999E-2</v>
      </c>
      <c r="L12" s="21">
        <f t="shared" si="1"/>
        <v>276.51099999999997</v>
      </c>
      <c r="M12" s="21">
        <f t="shared" si="1"/>
        <v>470.80299999999994</v>
      </c>
      <c r="N12" s="21">
        <f t="shared" si="1"/>
        <v>143.83600000000001</v>
      </c>
      <c r="O12" s="21">
        <f t="shared" si="1"/>
        <v>10.185</v>
      </c>
    </row>
  </sheetData>
  <mergeCells count="10">
    <mergeCell ref="A12:B12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zoomScale="80" zoomScaleNormal="80" workbookViewId="0">
      <selection activeCell="A8" sqref="A8:O8"/>
    </sheetView>
  </sheetViews>
  <sheetFormatPr defaultRowHeight="18.75"/>
  <cols>
    <col min="1" max="1" width="8.28515625" style="1" customWidth="1"/>
    <col min="2" max="2" width="67.7109375" style="1" customWidth="1"/>
    <col min="3" max="3" width="10.28515625" style="1" customWidth="1"/>
    <col min="4" max="4" width="9.140625" style="1" customWidth="1"/>
    <col min="5" max="5" width="9.42578125" style="1" bestFit="1" customWidth="1"/>
    <col min="6" max="6" width="9.85546875" style="1" bestFit="1" customWidth="1"/>
    <col min="7" max="7" width="16" style="1" customWidth="1"/>
    <col min="8" max="8" width="10.7109375" style="1" customWidth="1"/>
    <col min="9" max="9" width="10.42578125" style="1" customWidth="1"/>
    <col min="10" max="10" width="8.7109375" style="1" customWidth="1"/>
    <col min="11" max="11" width="9.5703125" style="1" customWidth="1"/>
    <col min="12" max="12" width="10.5703125" style="1" customWidth="1"/>
    <col min="13" max="13" width="11.42578125" style="1" customWidth="1"/>
    <col min="14" max="14" width="10.7109375" style="1" customWidth="1"/>
    <col min="15" max="15" width="8.85546875" style="1" customWidth="1"/>
    <col min="16" max="16384" width="9.140625" style="1"/>
  </cols>
  <sheetData>
    <row r="1" spans="1:15" ht="65.25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"17/5"</f>
        <v>17/5</v>
      </c>
      <c r="B6" s="11" t="s">
        <v>24</v>
      </c>
      <c r="C6" s="2">
        <v>200</v>
      </c>
      <c r="D6" s="21">
        <v>29.116</v>
      </c>
      <c r="E6" s="21">
        <v>21.218</v>
      </c>
      <c r="F6" s="21">
        <v>44.161999999999999</v>
      </c>
      <c r="G6" s="21">
        <v>478.44</v>
      </c>
      <c r="H6" s="21">
        <v>9.4E-2</v>
      </c>
      <c r="I6" s="21">
        <v>0.30399999999999999</v>
      </c>
      <c r="J6" s="21">
        <v>78</v>
      </c>
      <c r="K6" s="21">
        <v>0.02</v>
      </c>
      <c r="L6" s="21">
        <v>247.21</v>
      </c>
      <c r="M6" s="21">
        <v>346.774</v>
      </c>
      <c r="N6" s="21">
        <v>42.978000000000002</v>
      </c>
      <c r="O6" s="21">
        <v>1.5940000000000001</v>
      </c>
    </row>
    <row r="7" spans="1:15" ht="30" customHeight="1">
      <c r="A7" s="27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>SUM(D6:D9)</f>
        <v>30.259</v>
      </c>
      <c r="E10" s="21">
        <f>SUM(E6:E9)</f>
        <v>22.771000000000001</v>
      </c>
      <c r="F10" s="21">
        <f>SUM(F6:F9)</f>
        <v>75.486000000000004</v>
      </c>
      <c r="G10" s="21">
        <f>SUM(G6:G9)</f>
        <v>718.80600000000004</v>
      </c>
      <c r="H10" s="21">
        <f>SUM(H6:H9)</f>
        <v>0.188</v>
      </c>
      <c r="I10" s="21">
        <f>SUM(I6:I9)</f>
        <v>27.684000000000001</v>
      </c>
      <c r="J10" s="21">
        <f>SUM(J6:J9)</f>
        <v>78.06</v>
      </c>
      <c r="K10" s="21">
        <f>SUM(K6:K9)</f>
        <v>0.02</v>
      </c>
      <c r="L10" s="21">
        <f>SUM(L6:L9)</f>
        <v>355.09100000000001</v>
      </c>
      <c r="M10" s="21">
        <f>SUM(M6:M9)</f>
        <v>415.822</v>
      </c>
      <c r="N10" s="21">
        <f>SUM(N6:N9)</f>
        <v>104.858</v>
      </c>
      <c r="O10" s="21">
        <f>SUM(O6:O9)</f>
        <v>5.8599999999999994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"10/2"</f>
        <v>10/2</v>
      </c>
      <c r="B12" s="11" t="s">
        <v>41</v>
      </c>
      <c r="C12" s="2">
        <v>100</v>
      </c>
      <c r="D12" s="21">
        <v>0.752</v>
      </c>
      <c r="E12" s="21">
        <v>8.7999999999999995E-2</v>
      </c>
      <c r="F12" s="21">
        <v>3.1850000000000001</v>
      </c>
      <c r="G12" s="21">
        <v>12.6</v>
      </c>
      <c r="H12" s="21">
        <v>2.1999999999999999E-2</v>
      </c>
      <c r="I12" s="21">
        <v>4</v>
      </c>
      <c r="J12" s="21">
        <v>0</v>
      </c>
      <c r="K12" s="21">
        <v>0.01</v>
      </c>
      <c r="L12" s="21">
        <v>20.239999999999998</v>
      </c>
      <c r="M12" s="21">
        <v>36.54</v>
      </c>
      <c r="N12" s="21">
        <v>12.18</v>
      </c>
      <c r="O12" s="21">
        <v>0.52200000000000002</v>
      </c>
    </row>
    <row r="13" spans="1:15" ht="30" customHeight="1">
      <c r="A13" s="20" t="str">
        <f>"14/2"</f>
        <v>14/2</v>
      </c>
      <c r="B13" s="11" t="s">
        <v>44</v>
      </c>
      <c r="C13" s="2">
        <v>250</v>
      </c>
      <c r="D13" s="21">
        <v>1.94</v>
      </c>
      <c r="E13" s="21">
        <v>6.5549999999999997</v>
      </c>
      <c r="F13" s="21">
        <v>12.25</v>
      </c>
      <c r="G13" s="21">
        <v>197.11099999999999</v>
      </c>
      <c r="H13" s="21">
        <v>0.104</v>
      </c>
      <c r="I13" s="21">
        <v>19.809999999999999</v>
      </c>
      <c r="J13" s="21">
        <v>3.75</v>
      </c>
      <c r="K13" s="21">
        <v>0.23799999999999999</v>
      </c>
      <c r="L13" s="21">
        <v>89.43</v>
      </c>
      <c r="M13" s="21">
        <v>98.353999999999999</v>
      </c>
      <c r="N13" s="21">
        <v>62.052999999999997</v>
      </c>
      <c r="O13" s="21">
        <v>1.5369999999999999</v>
      </c>
    </row>
    <row r="14" spans="1:15" ht="30" customHeight="1">
      <c r="A14" s="27" t="str">
        <f>"4/7"</f>
        <v>4/7</v>
      </c>
      <c r="B14" s="12" t="s">
        <v>57</v>
      </c>
      <c r="C14" s="2">
        <v>100</v>
      </c>
      <c r="D14" s="21">
        <v>9.6890000000000001</v>
      </c>
      <c r="E14" s="21">
        <v>5.2229999999999999</v>
      </c>
      <c r="F14" s="21">
        <v>4.9459999999999997</v>
      </c>
      <c r="G14" s="21">
        <v>110.29900000000001</v>
      </c>
      <c r="H14" s="21">
        <v>6.7000000000000004E-2</v>
      </c>
      <c r="I14" s="21">
        <v>2.2730000000000001</v>
      </c>
      <c r="J14" s="21">
        <v>0</v>
      </c>
      <c r="K14" s="21">
        <v>3.2000000000000001E-2</v>
      </c>
      <c r="L14" s="21">
        <v>39.856999999999999</v>
      </c>
      <c r="M14" s="21">
        <v>152.517</v>
      </c>
      <c r="N14" s="21">
        <v>43.079000000000001</v>
      </c>
      <c r="O14" s="21">
        <v>0.77500000000000002</v>
      </c>
    </row>
    <row r="15" spans="1:15" ht="30" customHeight="1">
      <c r="A15" s="27" t="str">
        <f>"3/3"</f>
        <v>3/3</v>
      </c>
      <c r="B15" s="11" t="s">
        <v>22</v>
      </c>
      <c r="C15" s="2">
        <v>180</v>
      </c>
      <c r="D15" s="21">
        <v>3.7</v>
      </c>
      <c r="E15" s="21">
        <v>5.0650000000000004</v>
      </c>
      <c r="F15" s="21">
        <v>26.803000000000001</v>
      </c>
      <c r="G15" s="21">
        <v>159.25700000000001</v>
      </c>
      <c r="H15" s="21">
        <v>0.14499999999999999</v>
      </c>
      <c r="I15" s="21">
        <v>12.893000000000001</v>
      </c>
      <c r="J15" s="21">
        <v>0</v>
      </c>
      <c r="K15" s="21">
        <v>1.7000000000000001E-2</v>
      </c>
      <c r="L15" s="21">
        <v>44.542000000000002</v>
      </c>
      <c r="M15" s="21">
        <v>101.675</v>
      </c>
      <c r="N15" s="21">
        <v>35.088999999999999</v>
      </c>
      <c r="O15" s="21">
        <v>1.3120000000000001</v>
      </c>
    </row>
    <row r="16" spans="1:15" ht="30" customHeight="1">
      <c r="A16" s="20" t="str">
        <f>"25/4"</f>
        <v>25/4</v>
      </c>
      <c r="B16" s="11" t="s">
        <v>26</v>
      </c>
      <c r="C16" s="2">
        <v>200</v>
      </c>
      <c r="D16" s="21">
        <v>0.15</v>
      </c>
      <c r="E16" s="21">
        <v>0.14099999999999999</v>
      </c>
      <c r="F16" s="21">
        <v>17.844999999999999</v>
      </c>
      <c r="G16" s="21">
        <v>151.28100000000001</v>
      </c>
      <c r="H16" s="21">
        <v>4.5999999999999999E-2</v>
      </c>
      <c r="I16" s="21">
        <v>11.92</v>
      </c>
      <c r="J16" s="21">
        <v>0</v>
      </c>
      <c r="K16" s="21">
        <v>0</v>
      </c>
      <c r="L16" s="21">
        <v>62.030999999999999</v>
      </c>
      <c r="M16" s="21">
        <v>48.72</v>
      </c>
      <c r="N16" s="21">
        <v>42.037999999999997</v>
      </c>
      <c r="O16" s="21">
        <v>1.5529999999999999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0">SUM(D12:D18)</f>
        <v>21.522999999999996</v>
      </c>
      <c r="E19" s="21">
        <f t="shared" si="0"/>
        <v>17.827999999999999</v>
      </c>
      <c r="F19" s="21">
        <f t="shared" si="0"/>
        <v>98.941000000000003</v>
      </c>
      <c r="G19" s="21">
        <f t="shared" si="0"/>
        <v>793.26800000000003</v>
      </c>
      <c r="H19" s="21">
        <f t="shared" si="0"/>
        <v>0.49199999999999994</v>
      </c>
      <c r="I19" s="21">
        <f t="shared" si="0"/>
        <v>50.896000000000001</v>
      </c>
      <c r="J19" s="21">
        <f t="shared" si="0"/>
        <v>3.75</v>
      </c>
      <c r="K19" s="21">
        <f t="shared" si="0"/>
        <v>0.29700000000000004</v>
      </c>
      <c r="L19" s="21">
        <f t="shared" si="0"/>
        <v>279.85999999999996</v>
      </c>
      <c r="M19" s="21">
        <f t="shared" si="0"/>
        <v>437.80600000000004</v>
      </c>
      <c r="N19" s="21">
        <f t="shared" si="0"/>
        <v>194.43900000000002</v>
      </c>
      <c r="O19" s="21">
        <f t="shared" si="0"/>
        <v>6.4550000000000001</v>
      </c>
    </row>
    <row r="20" spans="1:15" ht="30" customHeight="1">
      <c r="A20" s="44" t="s">
        <v>20</v>
      </c>
      <c r="B20" s="45"/>
      <c r="C20" s="5"/>
      <c r="D20" s="21">
        <f t="shared" ref="D20:O20" si="1">D10+D19</f>
        <v>51.781999999999996</v>
      </c>
      <c r="E20" s="21">
        <f t="shared" si="1"/>
        <v>40.599000000000004</v>
      </c>
      <c r="F20" s="21">
        <f t="shared" si="1"/>
        <v>174.42700000000002</v>
      </c>
      <c r="G20" s="21">
        <f t="shared" si="1"/>
        <v>1512.0740000000001</v>
      </c>
      <c r="H20" s="21">
        <f t="shared" si="1"/>
        <v>0.67999999999999994</v>
      </c>
      <c r="I20" s="21">
        <f t="shared" si="1"/>
        <v>78.58</v>
      </c>
      <c r="J20" s="21">
        <f t="shared" si="1"/>
        <v>81.81</v>
      </c>
      <c r="K20" s="21">
        <f t="shared" si="1"/>
        <v>0.31700000000000006</v>
      </c>
      <c r="L20" s="21">
        <f t="shared" si="1"/>
        <v>634.95100000000002</v>
      </c>
      <c r="M20" s="21">
        <f t="shared" si="1"/>
        <v>853.62800000000004</v>
      </c>
      <c r="N20" s="21">
        <f t="shared" si="1"/>
        <v>299.29700000000003</v>
      </c>
      <c r="O20" s="21">
        <f t="shared" si="1"/>
        <v>12.315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="76" zoomScaleNormal="76" workbookViewId="0">
      <selection activeCell="A16" sqref="A16:O16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11.7109375" style="1" customWidth="1"/>
    <col min="10" max="10" width="9.5703125" style="1" customWidth="1"/>
    <col min="11" max="11" width="10.5703125" style="1" customWidth="1"/>
    <col min="12" max="12" width="10.140625" style="1" customWidth="1"/>
    <col min="13" max="13" width="9.85546875" style="1" customWidth="1"/>
    <col min="14" max="14" width="11.85546875" style="1" customWidth="1"/>
    <col min="15" max="15" width="8.85546875" style="1" customWidth="1"/>
    <col min="16" max="16384" width="9.140625" style="1"/>
  </cols>
  <sheetData>
    <row r="1" spans="1:15" ht="65.25" customHeight="1">
      <c r="A1" s="28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"6/4"</f>
        <v>6/4</v>
      </c>
      <c r="B6" s="11" t="s">
        <v>58</v>
      </c>
      <c r="C6" s="2">
        <v>250</v>
      </c>
      <c r="D6" s="21">
        <v>9.2289999999999992</v>
      </c>
      <c r="E6" s="21">
        <v>9.8290000000000006</v>
      </c>
      <c r="F6" s="21">
        <v>36.837000000000003</v>
      </c>
      <c r="G6" s="21">
        <v>312.185</v>
      </c>
      <c r="H6" s="21">
        <v>0.23100000000000001</v>
      </c>
      <c r="I6" s="21">
        <v>5.75</v>
      </c>
      <c r="J6" s="21">
        <v>35</v>
      </c>
      <c r="K6" s="21">
        <v>0.04</v>
      </c>
      <c r="L6" s="21">
        <v>192.40600000000001</v>
      </c>
      <c r="M6" s="21">
        <v>274.02699999999999</v>
      </c>
      <c r="N6" s="21">
        <v>85.102000000000004</v>
      </c>
      <c r="O6" s="21">
        <v>2.2240000000000002</v>
      </c>
    </row>
    <row r="7" spans="1:15" ht="30" customHeight="1">
      <c r="A7" s="20" t="str">
        <f>"14/10"</f>
        <v>14/10</v>
      </c>
      <c r="B7" s="11" t="s">
        <v>59</v>
      </c>
      <c r="C7" s="2">
        <v>200</v>
      </c>
      <c r="D7" s="21">
        <v>3.8679999999999999</v>
      </c>
      <c r="E7" s="21">
        <v>3.476</v>
      </c>
      <c r="F7" s="21">
        <v>15.64</v>
      </c>
      <c r="G7" s="21">
        <v>161.577</v>
      </c>
      <c r="H7" s="21">
        <v>5.6000000000000001E-2</v>
      </c>
      <c r="I7" s="21">
        <v>7.12</v>
      </c>
      <c r="J7" s="21">
        <v>0</v>
      </c>
      <c r="K7" s="21">
        <v>0</v>
      </c>
      <c r="L7" s="21">
        <v>147.36500000000001</v>
      </c>
      <c r="M7" s="21">
        <v>135.50299999999999</v>
      </c>
      <c r="N7" s="21">
        <v>55.55</v>
      </c>
      <c r="O7" s="21">
        <v>1.554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16.469000000000001</v>
      </c>
      <c r="E10" s="21">
        <f t="shared" si="0"/>
        <v>14.264999999999999</v>
      </c>
      <c r="F10" s="21">
        <f t="shared" si="0"/>
        <v>84.421000000000006</v>
      </c>
      <c r="G10" s="21">
        <f t="shared" si="0"/>
        <v>626.34199999999998</v>
      </c>
      <c r="H10" s="21">
        <f t="shared" si="0"/>
        <v>0.44</v>
      </c>
      <c r="I10" s="21">
        <f t="shared" si="0"/>
        <v>27.87</v>
      </c>
      <c r="J10" s="21">
        <f t="shared" si="0"/>
        <v>35</v>
      </c>
      <c r="K10" s="21">
        <f t="shared" si="0"/>
        <v>0.04</v>
      </c>
      <c r="L10" s="21">
        <f t="shared" si="0"/>
        <v>387.53100000000001</v>
      </c>
      <c r="M10" s="21">
        <f t="shared" si="0"/>
        <v>426.03</v>
      </c>
      <c r="N10" s="21">
        <f t="shared" si="0"/>
        <v>154.15199999999999</v>
      </c>
      <c r="O10" s="21">
        <f t="shared" si="0"/>
        <v>7.8340000000000005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5.25" customHeight="1">
      <c r="A12" s="20" t="str">
        <f>"1/6"</f>
        <v>1/6</v>
      </c>
      <c r="B12" s="12" t="s">
        <v>27</v>
      </c>
      <c r="C12" s="2">
        <v>100</v>
      </c>
      <c r="D12" s="21">
        <v>2.0680000000000001</v>
      </c>
      <c r="E12" s="21">
        <v>0.35199999999999998</v>
      </c>
      <c r="F12" s="21">
        <v>10.647</v>
      </c>
      <c r="G12" s="21">
        <v>40.5</v>
      </c>
      <c r="H12" s="21">
        <v>7.0000000000000001E-3</v>
      </c>
      <c r="I12" s="21">
        <v>12</v>
      </c>
      <c r="J12" s="21">
        <v>0</v>
      </c>
      <c r="K12" s="21">
        <v>0</v>
      </c>
      <c r="L12" s="21">
        <v>19.36</v>
      </c>
      <c r="M12" s="21">
        <v>24.36</v>
      </c>
      <c r="N12" s="21">
        <v>7.83</v>
      </c>
      <c r="O12" s="21">
        <v>0.69599999999999995</v>
      </c>
    </row>
    <row r="13" spans="1:15" ht="30" customHeight="1">
      <c r="A13" s="20" t="str">
        <f>"17/2"</f>
        <v>17/2</v>
      </c>
      <c r="B13" s="11" t="s">
        <v>43</v>
      </c>
      <c r="C13" s="2">
        <v>250</v>
      </c>
      <c r="D13" s="21">
        <v>5.3330000000000002</v>
      </c>
      <c r="E13" s="21">
        <v>6.5910000000000002</v>
      </c>
      <c r="F13" s="21">
        <v>19.837</v>
      </c>
      <c r="G13" s="21">
        <v>235.95699999999999</v>
      </c>
      <c r="H13" s="21">
        <v>0.215</v>
      </c>
      <c r="I13" s="21">
        <v>15.4</v>
      </c>
      <c r="J13" s="21">
        <v>0</v>
      </c>
      <c r="K13" s="21">
        <v>1.4E-2</v>
      </c>
      <c r="L13" s="21">
        <v>88.924000000000007</v>
      </c>
      <c r="M13" s="21">
        <v>143.77799999999999</v>
      </c>
      <c r="N13" s="21">
        <v>73.471000000000004</v>
      </c>
      <c r="O13" s="21">
        <v>2.5609999999999999</v>
      </c>
    </row>
    <row r="14" spans="1:15" ht="30" customHeight="1">
      <c r="A14" s="27" t="str">
        <f>"8/3"</f>
        <v>8/3</v>
      </c>
      <c r="B14" s="24" t="s">
        <v>78</v>
      </c>
      <c r="C14" s="2">
        <v>180</v>
      </c>
      <c r="D14" s="21">
        <v>4.1950000000000003</v>
      </c>
      <c r="E14" s="21">
        <v>3.4220000000000002</v>
      </c>
      <c r="F14" s="21">
        <v>16.271999999999998</v>
      </c>
      <c r="G14" s="21">
        <v>134.03899999999999</v>
      </c>
      <c r="H14" s="21">
        <v>7.0000000000000007E-2</v>
      </c>
      <c r="I14" s="21">
        <v>40.08</v>
      </c>
      <c r="J14" s="21">
        <v>0</v>
      </c>
      <c r="K14" s="21">
        <v>0</v>
      </c>
      <c r="L14" s="21">
        <v>111.947</v>
      </c>
      <c r="M14" s="21">
        <v>84.188000000000002</v>
      </c>
      <c r="N14" s="21">
        <v>46.04</v>
      </c>
      <c r="O14" s="21">
        <v>1.518</v>
      </c>
    </row>
    <row r="15" spans="1:15" ht="30" customHeight="1">
      <c r="A15" s="27" t="str">
        <f>"14/8"</f>
        <v>14/8</v>
      </c>
      <c r="B15" s="16" t="s">
        <v>60</v>
      </c>
      <c r="C15" s="2">
        <v>100</v>
      </c>
      <c r="D15" s="21">
        <v>14.2</v>
      </c>
      <c r="E15" s="21">
        <v>13.869</v>
      </c>
      <c r="F15" s="21">
        <v>6.4589999999999996</v>
      </c>
      <c r="G15" s="21">
        <v>219.15</v>
      </c>
      <c r="H15" s="21">
        <v>5.6000000000000001E-2</v>
      </c>
      <c r="I15" s="21">
        <v>1.35</v>
      </c>
      <c r="J15" s="21">
        <v>0</v>
      </c>
      <c r="K15" s="21">
        <v>3.1E-2</v>
      </c>
      <c r="L15" s="21">
        <v>20.597000000000001</v>
      </c>
      <c r="M15" s="21">
        <v>141.85300000000001</v>
      </c>
      <c r="N15" s="21">
        <v>23.942</v>
      </c>
      <c r="O15" s="21">
        <v>2.153</v>
      </c>
    </row>
    <row r="16" spans="1:15" ht="30" customHeight="1">
      <c r="A16" s="20" t="str">
        <f>"16/10"</f>
        <v>16/10</v>
      </c>
      <c r="B16" s="11" t="s">
        <v>63</v>
      </c>
      <c r="C16" s="2">
        <v>200</v>
      </c>
      <c r="D16" s="21">
        <v>1</v>
      </c>
      <c r="E16" s="21">
        <v>0.2</v>
      </c>
      <c r="F16" s="21">
        <v>20.6</v>
      </c>
      <c r="G16" s="21">
        <v>92</v>
      </c>
      <c r="H16" s="21">
        <v>0.02</v>
      </c>
      <c r="I16" s="21">
        <v>4</v>
      </c>
      <c r="J16" s="21">
        <v>0</v>
      </c>
      <c r="K16" s="21">
        <v>0</v>
      </c>
      <c r="L16" s="21">
        <v>14</v>
      </c>
      <c r="M16" s="21">
        <v>14</v>
      </c>
      <c r="N16" s="21">
        <v>8</v>
      </c>
      <c r="O16" s="21">
        <v>2.8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32.088000000000001</v>
      </c>
      <c r="E19" s="21">
        <f t="shared" si="1"/>
        <v>25.19</v>
      </c>
      <c r="F19" s="21">
        <f t="shared" si="1"/>
        <v>107.727</v>
      </c>
      <c r="G19" s="21">
        <f t="shared" si="1"/>
        <v>884.36599999999999</v>
      </c>
      <c r="H19" s="21">
        <f t="shared" si="1"/>
        <v>0.47600000000000003</v>
      </c>
      <c r="I19" s="21">
        <f t="shared" si="1"/>
        <v>72.829999999999984</v>
      </c>
      <c r="J19" s="21">
        <f t="shared" si="1"/>
        <v>0</v>
      </c>
      <c r="K19" s="21">
        <f t="shared" si="1"/>
        <v>4.4999999999999998E-2</v>
      </c>
      <c r="L19" s="21">
        <f t="shared" si="1"/>
        <v>278.58800000000002</v>
      </c>
      <c r="M19" s="21">
        <f t="shared" si="1"/>
        <v>408.17899999999997</v>
      </c>
      <c r="N19" s="21">
        <f t="shared" si="1"/>
        <v>159.28300000000002</v>
      </c>
      <c r="O19" s="21">
        <f t="shared" si="1"/>
        <v>10.483999999999998</v>
      </c>
    </row>
    <row r="20" spans="1:15" ht="30" customHeight="1">
      <c r="A20" s="30" t="s">
        <v>20</v>
      </c>
      <c r="B20" s="31"/>
      <c r="C20" s="5"/>
      <c r="D20" s="21">
        <f t="shared" ref="D20:O20" si="2">D10+D19</f>
        <v>48.557000000000002</v>
      </c>
      <c r="E20" s="21">
        <f t="shared" si="2"/>
        <v>39.454999999999998</v>
      </c>
      <c r="F20" s="21">
        <f t="shared" si="2"/>
        <v>192.14800000000002</v>
      </c>
      <c r="G20" s="21">
        <f t="shared" si="2"/>
        <v>1510.7080000000001</v>
      </c>
      <c r="H20" s="21">
        <f t="shared" si="2"/>
        <v>0.91600000000000004</v>
      </c>
      <c r="I20" s="21">
        <f t="shared" si="2"/>
        <v>100.69999999999999</v>
      </c>
      <c r="J20" s="21">
        <f t="shared" si="2"/>
        <v>35</v>
      </c>
      <c r="K20" s="21">
        <f t="shared" si="2"/>
        <v>8.4999999999999992E-2</v>
      </c>
      <c r="L20" s="21">
        <f t="shared" si="2"/>
        <v>666.11900000000003</v>
      </c>
      <c r="M20" s="21">
        <f t="shared" si="2"/>
        <v>834.20899999999995</v>
      </c>
      <c r="N20" s="21">
        <f t="shared" si="2"/>
        <v>313.435</v>
      </c>
      <c r="O20" s="21">
        <f t="shared" si="2"/>
        <v>18.317999999999998</v>
      </c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9"/>
  <sheetViews>
    <sheetView topLeftCell="A7" zoomScale="91" zoomScaleNormal="91" workbookViewId="0">
      <selection activeCell="B22" sqref="B22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12.5703125" style="1" customWidth="1"/>
    <col min="7" max="7" width="16" style="1" customWidth="1"/>
    <col min="8" max="8" width="10.7109375" style="1" customWidth="1"/>
    <col min="9" max="9" width="10" style="1" customWidth="1"/>
    <col min="10" max="10" width="10.7109375" style="1" customWidth="1"/>
    <col min="11" max="11" width="11.7109375" style="1" customWidth="1"/>
    <col min="12" max="12" width="10.85546875" style="1" customWidth="1"/>
    <col min="13" max="13" width="12.85546875" style="1" customWidth="1"/>
    <col min="14" max="14" width="11.57031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28" t="s">
        <v>32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"2/6"</f>
        <v>2/6</v>
      </c>
      <c r="B6" s="11" t="s">
        <v>61</v>
      </c>
      <c r="C6" s="2">
        <v>200</v>
      </c>
      <c r="D6" s="21">
        <v>19.516999999999999</v>
      </c>
      <c r="E6" s="21">
        <v>26.297000000000001</v>
      </c>
      <c r="F6" s="21">
        <v>3.4849999999999999</v>
      </c>
      <c r="G6" s="21">
        <v>330.88499999999999</v>
      </c>
      <c r="H6" s="21">
        <v>9.1999999999999998E-2</v>
      </c>
      <c r="I6" s="21">
        <v>0.28499999999999998</v>
      </c>
      <c r="J6" s="21">
        <v>0</v>
      </c>
      <c r="K6" s="21">
        <v>0</v>
      </c>
      <c r="L6" s="21">
        <v>137.89500000000001</v>
      </c>
      <c r="M6" s="21">
        <v>298.35500000000002</v>
      </c>
      <c r="N6" s="21">
        <v>22.597000000000001</v>
      </c>
      <c r="O6" s="21">
        <v>1.6830000000000001</v>
      </c>
    </row>
    <row r="7" spans="1:15" ht="30" customHeight="1">
      <c r="A7" s="20" t="str">
        <f>"12/10"</f>
        <v>12/10</v>
      </c>
      <c r="B7" s="11" t="s">
        <v>25</v>
      </c>
      <c r="C7" s="2">
        <v>200</v>
      </c>
      <c r="D7" s="21">
        <v>1.401</v>
      </c>
      <c r="E7" s="21">
        <v>1.417</v>
      </c>
      <c r="F7" s="21">
        <v>11.23</v>
      </c>
      <c r="G7" s="21">
        <v>133.506</v>
      </c>
      <c r="H7" s="21">
        <v>4.7E-2</v>
      </c>
      <c r="I7" s="21">
        <v>9.2620000000000005</v>
      </c>
      <c r="J7" s="21">
        <v>0</v>
      </c>
      <c r="K7" s="21">
        <v>0</v>
      </c>
      <c r="L7" s="21">
        <v>101.929</v>
      </c>
      <c r="M7" s="21">
        <v>78.578000000000003</v>
      </c>
      <c r="N7" s="21">
        <v>40.052999999999997</v>
      </c>
      <c r="O7" s="21">
        <v>0.72399999999999998</v>
      </c>
    </row>
    <row r="8" spans="1:15" ht="30" customHeight="1">
      <c r="A8" s="20" t="str">
        <f>"12/6"</f>
        <v>12/6</v>
      </c>
      <c r="B8" s="11" t="s">
        <v>19</v>
      </c>
      <c r="C8" s="2">
        <v>150</v>
      </c>
      <c r="D8" s="21">
        <v>0.6</v>
      </c>
      <c r="E8" s="21">
        <v>0.6</v>
      </c>
      <c r="F8" s="21">
        <v>14.7</v>
      </c>
      <c r="G8" s="21">
        <v>67.62</v>
      </c>
      <c r="H8" s="21">
        <v>4.4999999999999998E-2</v>
      </c>
      <c r="I8" s="21">
        <v>15</v>
      </c>
      <c r="J8" s="21">
        <v>0</v>
      </c>
      <c r="K8" s="21">
        <v>0</v>
      </c>
      <c r="L8" s="21">
        <v>24</v>
      </c>
      <c r="M8" s="21">
        <v>16.5</v>
      </c>
      <c r="N8" s="21">
        <v>13.5</v>
      </c>
      <c r="O8" s="21">
        <v>3.3</v>
      </c>
    </row>
    <row r="9" spans="1:15" ht="30" customHeight="1">
      <c r="A9" s="2"/>
      <c r="B9" s="19" t="s">
        <v>53</v>
      </c>
      <c r="C9" s="2"/>
      <c r="D9" s="21">
        <f>SUM(D6:D8)</f>
        <v>21.518000000000001</v>
      </c>
      <c r="E9" s="21">
        <f>SUM(E6:E8)</f>
        <v>28.314000000000004</v>
      </c>
      <c r="F9" s="21">
        <f>SUM(F6:F8)</f>
        <v>29.414999999999999</v>
      </c>
      <c r="G9" s="21">
        <f>SUM(G6:G8)</f>
        <v>532.01099999999997</v>
      </c>
      <c r="H9" s="21">
        <f>SUM(H6:H8)</f>
        <v>0.184</v>
      </c>
      <c r="I9" s="21">
        <f>SUM(I6:I8)</f>
        <v>24.547000000000001</v>
      </c>
      <c r="J9" s="21">
        <f>SUM(J6:J8)</f>
        <v>0</v>
      </c>
      <c r="K9" s="21">
        <f>SUM(K6:K8)</f>
        <v>0</v>
      </c>
      <c r="L9" s="21">
        <f>SUM(L6:L8)</f>
        <v>263.82400000000001</v>
      </c>
      <c r="M9" s="21">
        <f>SUM(M6:M8)</f>
        <v>393.43299999999999</v>
      </c>
      <c r="N9" s="21">
        <f>SUM(N6:N8)</f>
        <v>76.150000000000006</v>
      </c>
      <c r="O9" s="21">
        <f>SUM(O6:O8)</f>
        <v>5.7069999999999999</v>
      </c>
    </row>
    <row r="10" spans="1:15" ht="30" customHeight="1">
      <c r="A10" s="2"/>
      <c r="B10" s="10" t="s">
        <v>18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5.25" customHeight="1">
      <c r="A11" s="20" t="str">
        <f>"10/5"</f>
        <v>10/5</v>
      </c>
      <c r="B11" s="12" t="s">
        <v>42</v>
      </c>
      <c r="C11" s="2">
        <v>100</v>
      </c>
      <c r="D11" s="21">
        <v>1.095</v>
      </c>
      <c r="E11" s="21">
        <v>0.19800000000000001</v>
      </c>
      <c r="F11" s="21">
        <v>3.782</v>
      </c>
      <c r="G11" s="21">
        <v>24.347999999999999</v>
      </c>
      <c r="H11" s="21">
        <v>0.06</v>
      </c>
      <c r="I11" s="21">
        <v>24.856999999999999</v>
      </c>
      <c r="J11" s="21">
        <v>0</v>
      </c>
      <c r="K11" s="21">
        <v>0</v>
      </c>
      <c r="L11" s="21">
        <v>15.887</v>
      </c>
      <c r="M11" s="21">
        <v>26.25</v>
      </c>
      <c r="N11" s="21">
        <v>20.001999999999999</v>
      </c>
      <c r="O11" s="21">
        <v>0.91200000000000003</v>
      </c>
    </row>
    <row r="12" spans="1:15" ht="30" customHeight="1">
      <c r="A12" s="20" t="str">
        <f>"40/2"</f>
        <v>40/2</v>
      </c>
      <c r="B12" s="23" t="s">
        <v>65</v>
      </c>
      <c r="C12" s="2">
        <v>250</v>
      </c>
      <c r="D12" s="21">
        <v>7.5039999999999996</v>
      </c>
      <c r="E12" s="21">
        <v>3.351</v>
      </c>
      <c r="F12" s="21">
        <v>13.765000000000001</v>
      </c>
      <c r="G12" s="21">
        <v>123.88800000000001</v>
      </c>
      <c r="H12" s="21">
        <v>0.115</v>
      </c>
      <c r="I12" s="21">
        <v>8.7240000000000002</v>
      </c>
      <c r="J12" s="21">
        <v>0</v>
      </c>
      <c r="K12" s="21">
        <v>0</v>
      </c>
      <c r="L12" s="21">
        <v>27.358000000000001</v>
      </c>
      <c r="M12" s="21">
        <v>126.657</v>
      </c>
      <c r="N12" s="21">
        <v>38.252000000000002</v>
      </c>
      <c r="O12" s="21">
        <v>1.2509999999999999</v>
      </c>
    </row>
    <row r="13" spans="1:15" ht="30.75" customHeight="1">
      <c r="A13" s="27" t="str">
        <f>"8/8"</f>
        <v>8/8</v>
      </c>
      <c r="B13" s="22" t="s">
        <v>62</v>
      </c>
      <c r="C13" s="2">
        <v>100</v>
      </c>
      <c r="D13" s="21">
        <v>16.385999999999999</v>
      </c>
      <c r="E13" s="21">
        <v>16.13</v>
      </c>
      <c r="F13" s="21">
        <v>8.1319999999999997</v>
      </c>
      <c r="G13" s="21">
        <v>240.79599999999999</v>
      </c>
      <c r="H13" s="21">
        <v>6.8000000000000005E-2</v>
      </c>
      <c r="I13" s="21">
        <v>1.0920000000000001</v>
      </c>
      <c r="J13" s="21">
        <v>0</v>
      </c>
      <c r="K13" s="21">
        <v>4.8000000000000001E-2</v>
      </c>
      <c r="L13" s="21">
        <v>78.099999999999994</v>
      </c>
      <c r="M13" s="21">
        <v>193.108</v>
      </c>
      <c r="N13" s="21">
        <v>28.231000000000002</v>
      </c>
      <c r="O13" s="21">
        <v>2.1869999999999998</v>
      </c>
    </row>
    <row r="14" spans="1:15" ht="30" customHeight="1">
      <c r="A14" s="20" t="str">
        <f>"18/6"</f>
        <v>18/6</v>
      </c>
      <c r="B14" s="16" t="s">
        <v>23</v>
      </c>
      <c r="C14" s="2">
        <v>180</v>
      </c>
      <c r="D14" s="21">
        <v>9.8680000000000003</v>
      </c>
      <c r="E14" s="21">
        <v>7.5730000000000004</v>
      </c>
      <c r="F14" s="21">
        <v>51.406999999999996</v>
      </c>
      <c r="G14" s="21">
        <v>334.99299999999999</v>
      </c>
      <c r="H14" s="21">
        <v>0.28299999999999997</v>
      </c>
      <c r="I14" s="21">
        <v>7.3440000000000003</v>
      </c>
      <c r="J14" s="21">
        <v>19.440000000000001</v>
      </c>
      <c r="K14" s="21">
        <v>0</v>
      </c>
      <c r="L14" s="21">
        <v>60.509</v>
      </c>
      <c r="M14" s="21">
        <v>249.607</v>
      </c>
      <c r="N14" s="21">
        <v>172.018</v>
      </c>
      <c r="O14" s="21">
        <v>5.407</v>
      </c>
    </row>
    <row r="15" spans="1:15" ht="30" customHeight="1">
      <c r="A15" s="20" t="str">
        <f>"5/8"</f>
        <v>5/8</v>
      </c>
      <c r="B15" s="11" t="s">
        <v>28</v>
      </c>
      <c r="C15" s="2">
        <v>200</v>
      </c>
      <c r="D15" s="21">
        <v>0.312</v>
      </c>
      <c r="E15" s="21">
        <v>1.2999999999999999E-2</v>
      </c>
      <c r="F15" s="21">
        <v>19.277999999999999</v>
      </c>
      <c r="G15" s="21">
        <v>174.321</v>
      </c>
      <c r="H15" s="21">
        <v>4.9000000000000002E-2</v>
      </c>
      <c r="I15" s="21">
        <v>12.68</v>
      </c>
      <c r="J15" s="21">
        <v>0</v>
      </c>
      <c r="K15" s="21">
        <v>0</v>
      </c>
      <c r="L15" s="21">
        <v>76.691999999999993</v>
      </c>
      <c r="M15" s="21">
        <v>61.579000000000001</v>
      </c>
      <c r="N15" s="21">
        <v>52.277999999999999</v>
      </c>
      <c r="O15" s="21">
        <v>1.141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B18" s="18" t="s">
        <v>54</v>
      </c>
      <c r="C18" s="5"/>
      <c r="D18" s="21">
        <f>SUM(D11:D17)</f>
        <v>40.457000000000001</v>
      </c>
      <c r="E18" s="21">
        <f t="shared" ref="E18:O18" si="0">SUM(E11:E17)</f>
        <v>28.021000000000001</v>
      </c>
      <c r="F18" s="21">
        <f t="shared" si="0"/>
        <v>130.27600000000001</v>
      </c>
      <c r="G18" s="21">
        <f t="shared" si="0"/>
        <v>1061.066</v>
      </c>
      <c r="H18" s="21">
        <f t="shared" si="0"/>
        <v>0.68300000000000005</v>
      </c>
      <c r="I18" s="21">
        <f t="shared" si="0"/>
        <v>54.697000000000003</v>
      </c>
      <c r="J18" s="21">
        <f t="shared" si="0"/>
        <v>19.440000000000001</v>
      </c>
      <c r="K18" s="21">
        <f t="shared" si="0"/>
        <v>4.8000000000000001E-2</v>
      </c>
      <c r="L18" s="21">
        <f t="shared" si="0"/>
        <v>282.30599999999998</v>
      </c>
      <c r="M18" s="21">
        <f t="shared" si="0"/>
        <v>657.20099999999991</v>
      </c>
      <c r="N18" s="21">
        <f t="shared" si="0"/>
        <v>310.78100000000006</v>
      </c>
      <c r="O18" s="21">
        <f t="shared" si="0"/>
        <v>11.654</v>
      </c>
    </row>
    <row r="19" spans="1:15" ht="30" customHeight="1">
      <c r="A19" s="30" t="s">
        <v>20</v>
      </c>
      <c r="B19" s="31"/>
      <c r="C19" s="17"/>
      <c r="D19" s="21">
        <f t="shared" ref="D19:O19" si="1">D9+D18</f>
        <v>61.975000000000001</v>
      </c>
      <c r="E19" s="21">
        <f t="shared" si="1"/>
        <v>56.335000000000008</v>
      </c>
      <c r="F19" s="21">
        <f t="shared" si="1"/>
        <v>159.691</v>
      </c>
      <c r="G19" s="21">
        <f t="shared" si="1"/>
        <v>1593.077</v>
      </c>
      <c r="H19" s="21">
        <f t="shared" si="1"/>
        <v>0.86699999999999999</v>
      </c>
      <c r="I19" s="21">
        <f t="shared" si="1"/>
        <v>79.244</v>
      </c>
      <c r="J19" s="21">
        <f t="shared" si="1"/>
        <v>19.440000000000001</v>
      </c>
      <c r="K19" s="21">
        <f t="shared" si="1"/>
        <v>4.8000000000000001E-2</v>
      </c>
      <c r="L19" s="21">
        <f t="shared" si="1"/>
        <v>546.13</v>
      </c>
      <c r="M19" s="21">
        <f t="shared" si="1"/>
        <v>1050.634</v>
      </c>
      <c r="N19" s="21">
        <f t="shared" si="1"/>
        <v>386.93100000000004</v>
      </c>
      <c r="O19" s="21">
        <f t="shared" si="1"/>
        <v>17.361000000000001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9"/>
  <sheetViews>
    <sheetView zoomScale="84" zoomScaleNormal="84" workbookViewId="0">
      <selection activeCell="A8" sqref="A8:O8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42578125" style="1" customWidth="1"/>
    <col min="10" max="10" width="9.140625" style="1" customWidth="1"/>
    <col min="11" max="11" width="10.85546875" style="1" customWidth="1"/>
    <col min="12" max="12" width="10.140625" style="1" customWidth="1"/>
    <col min="13" max="13" width="9.85546875" style="1" customWidth="1"/>
    <col min="14" max="14" width="11.28515625" style="1" customWidth="1"/>
    <col min="15" max="15" width="8.85546875" style="1" customWidth="1"/>
    <col min="16" max="16384" width="9.140625" style="1"/>
  </cols>
  <sheetData>
    <row r="1" spans="1:15" s="8" customFormat="1" ht="65.25" customHeight="1">
      <c r="A1" s="28" t="s">
        <v>33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"6/5"</f>
        <v>6/5</v>
      </c>
      <c r="B6" s="11" t="s">
        <v>64</v>
      </c>
      <c r="C6" s="2">
        <v>200</v>
      </c>
      <c r="D6" s="21">
        <v>34.253</v>
      </c>
      <c r="E6" s="21">
        <v>18.902000000000001</v>
      </c>
      <c r="F6" s="21">
        <v>41.573999999999998</v>
      </c>
      <c r="G6" s="21">
        <v>473.43599999999998</v>
      </c>
      <c r="H6" s="21">
        <v>0.09</v>
      </c>
      <c r="I6" s="21">
        <v>0.36</v>
      </c>
      <c r="J6" s="21">
        <v>0</v>
      </c>
      <c r="K6" s="21">
        <v>0</v>
      </c>
      <c r="L6" s="21">
        <v>271.85000000000002</v>
      </c>
      <c r="M6" s="21">
        <v>379.55399999999997</v>
      </c>
      <c r="N6" s="21">
        <v>40.942</v>
      </c>
      <c r="O6" s="21">
        <v>1.17</v>
      </c>
    </row>
    <row r="7" spans="1:15" ht="30" customHeight="1">
      <c r="A7" s="27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"11/10"</f>
        <v>11/10</v>
      </c>
      <c r="B8" s="11" t="s">
        <v>56</v>
      </c>
      <c r="C8" s="2">
        <v>200</v>
      </c>
      <c r="D8" s="21">
        <v>0.08</v>
      </c>
      <c r="E8" s="21">
        <v>1.2999999999999999E-2</v>
      </c>
      <c r="F8" s="21">
        <v>9.23</v>
      </c>
      <c r="G8" s="21">
        <v>72.7</v>
      </c>
      <c r="H8" s="21">
        <v>4.4999999999999998E-2</v>
      </c>
      <c r="I8" s="21">
        <v>12.802</v>
      </c>
      <c r="J8" s="21">
        <v>0</v>
      </c>
      <c r="K8" s="21">
        <v>1E-3</v>
      </c>
      <c r="L8" s="21">
        <v>67.168999999999997</v>
      </c>
      <c r="M8" s="21">
        <v>53.435000000000002</v>
      </c>
      <c r="N8" s="21">
        <v>45.795000000000002</v>
      </c>
      <c r="O8" s="21">
        <v>0.92400000000000004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>SUM(D6:D9)</f>
        <v>35.429000000000002</v>
      </c>
      <c r="E10" s="21">
        <f>SUM(E6:E9)</f>
        <v>20.457000000000004</v>
      </c>
      <c r="F10" s="21">
        <f>SUM(F6:F9)</f>
        <v>68.498000000000005</v>
      </c>
      <c r="G10" s="21">
        <f>SUM(G6:G9)</f>
        <v>638.54200000000003</v>
      </c>
      <c r="H10" s="21">
        <f>SUM(H6:H9)</f>
        <v>0.186</v>
      </c>
      <c r="I10" s="21">
        <f>SUM(I6:I9)</f>
        <v>28.54</v>
      </c>
      <c r="J10" s="21">
        <f>SUM(J6:J9)</f>
        <v>0</v>
      </c>
      <c r="K10" s="21">
        <f>SUM(K6:K9)</f>
        <v>1E-3</v>
      </c>
      <c r="L10" s="21">
        <f>SUM(L6:L9)</f>
        <v>381.35300000000001</v>
      </c>
      <c r="M10" s="21">
        <f>SUM(M6:M9)</f>
        <v>449.48899999999998</v>
      </c>
      <c r="N10" s="21">
        <f>SUM(N6:N9)</f>
        <v>103.336</v>
      </c>
      <c r="O10" s="21">
        <f>SUM(O6:O9)</f>
        <v>5.4480000000000004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46.5" customHeight="1">
      <c r="A12" s="20" t="str">
        <f>"10/2"</f>
        <v>10/2</v>
      </c>
      <c r="B12" s="11" t="s">
        <v>41</v>
      </c>
      <c r="C12" s="2">
        <v>100</v>
      </c>
      <c r="D12" s="21">
        <v>0.752</v>
      </c>
      <c r="E12" s="21">
        <v>8.7999999999999995E-2</v>
      </c>
      <c r="F12" s="21">
        <v>3.1850000000000001</v>
      </c>
      <c r="G12" s="21">
        <v>12.6</v>
      </c>
      <c r="H12" s="21">
        <v>2.1999999999999999E-2</v>
      </c>
      <c r="I12" s="21">
        <v>4</v>
      </c>
      <c r="J12" s="21">
        <v>0</v>
      </c>
      <c r="K12" s="21">
        <v>0.01</v>
      </c>
      <c r="L12" s="21">
        <v>20.239999999999998</v>
      </c>
      <c r="M12" s="21">
        <v>36.54</v>
      </c>
      <c r="N12" s="21">
        <v>12.18</v>
      </c>
      <c r="O12" s="21">
        <v>0.52200000000000002</v>
      </c>
    </row>
    <row r="13" spans="1:15" ht="30" customHeight="1">
      <c r="A13" s="20" t="str">
        <f>"6/2"</f>
        <v>6/2</v>
      </c>
      <c r="B13" s="11" t="s">
        <v>46</v>
      </c>
      <c r="C13" s="2">
        <v>250</v>
      </c>
      <c r="D13" s="21">
        <v>1.8640000000000001</v>
      </c>
      <c r="E13" s="21">
        <v>3.1789999999999998</v>
      </c>
      <c r="F13" s="21">
        <v>7.5250000000000004</v>
      </c>
      <c r="G13" s="21">
        <v>160.74</v>
      </c>
      <c r="H13" s="21">
        <v>8.5999999999999993E-2</v>
      </c>
      <c r="I13" s="21">
        <v>25.56</v>
      </c>
      <c r="J13" s="21">
        <v>0</v>
      </c>
      <c r="K13" s="21">
        <v>1.7999999999999999E-2</v>
      </c>
      <c r="L13" s="21">
        <v>106.173</v>
      </c>
      <c r="M13" s="21">
        <v>93.025000000000006</v>
      </c>
      <c r="N13" s="21">
        <v>64.63</v>
      </c>
      <c r="O13" s="21">
        <v>1.526</v>
      </c>
    </row>
    <row r="14" spans="1:15" ht="30" customHeight="1">
      <c r="A14" s="27" t="str">
        <f>"3/9"</f>
        <v>3/9</v>
      </c>
      <c r="B14" s="12" t="s">
        <v>51</v>
      </c>
      <c r="C14" s="2">
        <v>250</v>
      </c>
      <c r="D14" s="21">
        <v>24.695</v>
      </c>
      <c r="E14" s="21">
        <v>27.263000000000002</v>
      </c>
      <c r="F14" s="21">
        <v>26.658000000000001</v>
      </c>
      <c r="G14" s="21">
        <v>566.28</v>
      </c>
      <c r="H14" s="21">
        <v>0.17100000000000001</v>
      </c>
      <c r="I14" s="21">
        <v>11.311</v>
      </c>
      <c r="J14" s="21">
        <v>0.05</v>
      </c>
      <c r="K14" s="21">
        <v>2.8000000000000001E-2</v>
      </c>
      <c r="L14" s="21">
        <v>66.927000000000007</v>
      </c>
      <c r="M14" s="21">
        <v>267.505</v>
      </c>
      <c r="N14" s="21">
        <v>67.23</v>
      </c>
      <c r="O14" s="21">
        <v>3.0750000000000002</v>
      </c>
    </row>
    <row r="15" spans="1:15" ht="30" customHeight="1">
      <c r="A15" s="20" t="str">
        <f>"1/16"</f>
        <v>1/16</v>
      </c>
      <c r="B15" s="14" t="s">
        <v>79</v>
      </c>
      <c r="C15" s="2">
        <v>200</v>
      </c>
      <c r="D15" s="21">
        <v>0</v>
      </c>
      <c r="E15" s="21">
        <v>0</v>
      </c>
      <c r="F15" s="21">
        <v>0</v>
      </c>
      <c r="G15" s="21">
        <v>106.848</v>
      </c>
      <c r="H15" s="21">
        <v>8.5999999999999993E-2</v>
      </c>
      <c r="I15" s="21">
        <v>13.6</v>
      </c>
      <c r="J15" s="21">
        <v>1.4999999999999999E-2</v>
      </c>
      <c r="K15" s="21">
        <v>0</v>
      </c>
      <c r="L15" s="21">
        <v>65.12</v>
      </c>
      <c r="M15" s="21">
        <v>52.2</v>
      </c>
      <c r="N15" s="21">
        <v>45.24</v>
      </c>
      <c r="O15" s="21">
        <v>0.87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A18" s="13"/>
      <c r="B18" s="18" t="s">
        <v>54</v>
      </c>
      <c r="C18" s="2"/>
      <c r="D18" s="21">
        <f>SUM(D12:D17)</f>
        <v>32.603000000000002</v>
      </c>
      <c r="E18" s="21">
        <f t="shared" ref="E18:O18" si="0">SUM(E12:E17)</f>
        <v>31.286000000000001</v>
      </c>
      <c r="F18" s="21">
        <f t="shared" si="0"/>
        <v>71.28</v>
      </c>
      <c r="G18" s="21">
        <f t="shared" si="0"/>
        <v>1009.188</v>
      </c>
      <c r="H18" s="21">
        <f t="shared" si="0"/>
        <v>0.47299999999999998</v>
      </c>
      <c r="I18" s="21">
        <f t="shared" si="0"/>
        <v>54.470999999999997</v>
      </c>
      <c r="J18" s="21">
        <f t="shared" si="0"/>
        <v>6.5000000000000002E-2</v>
      </c>
      <c r="K18" s="21">
        <f t="shared" si="0"/>
        <v>5.5999999999999994E-2</v>
      </c>
      <c r="L18" s="21">
        <f t="shared" si="0"/>
        <v>282.22000000000003</v>
      </c>
      <c r="M18" s="21">
        <f t="shared" si="0"/>
        <v>449.27</v>
      </c>
      <c r="N18" s="21">
        <f t="shared" si="0"/>
        <v>189.28000000000003</v>
      </c>
      <c r="O18" s="21">
        <f t="shared" si="0"/>
        <v>6.7490000000000006</v>
      </c>
    </row>
    <row r="19" spans="1:15" ht="30" customHeight="1">
      <c r="A19" s="30" t="s">
        <v>20</v>
      </c>
      <c r="B19" s="31"/>
      <c r="C19" s="5"/>
      <c r="D19" s="21">
        <f t="shared" ref="D19:O19" si="1">D10+D18</f>
        <v>68.032000000000011</v>
      </c>
      <c r="E19" s="21">
        <f t="shared" si="1"/>
        <v>51.743000000000009</v>
      </c>
      <c r="F19" s="21">
        <f t="shared" si="1"/>
        <v>139.77800000000002</v>
      </c>
      <c r="G19" s="21">
        <f t="shared" si="1"/>
        <v>1647.73</v>
      </c>
      <c r="H19" s="21">
        <f t="shared" si="1"/>
        <v>0.65900000000000003</v>
      </c>
      <c r="I19" s="21">
        <f t="shared" si="1"/>
        <v>83.010999999999996</v>
      </c>
      <c r="J19" s="21">
        <f t="shared" si="1"/>
        <v>6.5000000000000002E-2</v>
      </c>
      <c r="K19" s="21">
        <f t="shared" si="1"/>
        <v>5.6999999999999995E-2</v>
      </c>
      <c r="L19" s="21">
        <f t="shared" si="1"/>
        <v>663.57300000000009</v>
      </c>
      <c r="M19" s="21">
        <f t="shared" si="1"/>
        <v>898.75900000000001</v>
      </c>
      <c r="N19" s="21">
        <f t="shared" si="1"/>
        <v>292.61600000000004</v>
      </c>
      <c r="O19" s="21">
        <f t="shared" si="1"/>
        <v>12.197000000000001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1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1"/>
  <sheetViews>
    <sheetView workbookViewId="0">
      <selection activeCell="B21" sqref="B21"/>
    </sheetView>
  </sheetViews>
  <sheetFormatPr defaultRowHeight="15"/>
  <cols>
    <col min="1" max="1" width="10.7109375" bestFit="1" customWidth="1"/>
    <col min="2" max="2" width="54.28515625" customWidth="1"/>
    <col min="4" max="6" width="9.28515625" bestFit="1" customWidth="1"/>
    <col min="7" max="7" width="12.28515625" customWidth="1"/>
    <col min="8" max="11" width="9.28515625" bestFit="1" customWidth="1"/>
    <col min="12" max="12" width="10.85546875" customWidth="1"/>
    <col min="13" max="13" width="9.7109375" bestFit="1" customWidth="1"/>
    <col min="14" max="14" width="11" customWidth="1"/>
    <col min="15" max="15" width="9.28515625" bestFit="1" customWidth="1"/>
  </cols>
  <sheetData>
    <row r="1" spans="1:15" ht="30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0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.75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73.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22.5">
      <c r="A5" s="2"/>
      <c r="B5" s="10" t="s">
        <v>17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25.5" customHeight="1">
      <c r="A6" s="27" t="str">
        <f>"4/8"</f>
        <v>4/8</v>
      </c>
      <c r="B6" s="25" t="s">
        <v>69</v>
      </c>
      <c r="C6" s="2">
        <v>250</v>
      </c>
      <c r="D6" s="21">
        <v>18.498999999999999</v>
      </c>
      <c r="E6" s="21">
        <v>20.635999999999999</v>
      </c>
      <c r="F6" s="21">
        <v>45.89</v>
      </c>
      <c r="G6" s="21">
        <v>491.17500000000001</v>
      </c>
      <c r="H6" s="21">
        <v>0.114</v>
      </c>
      <c r="I6" s="21">
        <v>8.6999999999999993</v>
      </c>
      <c r="J6" s="21">
        <v>0</v>
      </c>
      <c r="K6" s="21">
        <v>0</v>
      </c>
      <c r="L6" s="21">
        <v>67.337999999999994</v>
      </c>
      <c r="M6" s="21">
        <v>264.85000000000002</v>
      </c>
      <c r="N6" s="21">
        <v>81.718999999999994</v>
      </c>
      <c r="O6" s="21">
        <v>3.27</v>
      </c>
    </row>
    <row r="7" spans="1:15" ht="20.25">
      <c r="A7" s="20" t="str">
        <f>"16/10"</f>
        <v>16/10</v>
      </c>
      <c r="B7" s="11" t="s">
        <v>63</v>
      </c>
      <c r="C7" s="2">
        <v>200</v>
      </c>
      <c r="D7" s="21">
        <v>1</v>
      </c>
      <c r="E7" s="21">
        <v>0.2</v>
      </c>
      <c r="F7" s="21">
        <v>20.6</v>
      </c>
      <c r="G7" s="21">
        <v>92</v>
      </c>
      <c r="H7" s="21">
        <v>0.02</v>
      </c>
      <c r="I7" s="21">
        <v>4</v>
      </c>
      <c r="J7" s="21">
        <v>0</v>
      </c>
      <c r="K7" s="21">
        <v>0</v>
      </c>
      <c r="L7" s="21">
        <v>14</v>
      </c>
      <c r="M7" s="21">
        <v>14</v>
      </c>
      <c r="N7" s="21">
        <v>8</v>
      </c>
      <c r="O7" s="21">
        <v>2.8</v>
      </c>
    </row>
    <row r="8" spans="1:15" ht="20.25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20.25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20.25">
      <c r="A10" s="13"/>
      <c r="B10" s="19" t="s">
        <v>53</v>
      </c>
      <c r="C10" s="2"/>
      <c r="D10" s="21">
        <f t="shared" ref="D10:O10" si="0">SUM(D6:D9)</f>
        <v>22.870999999999999</v>
      </c>
      <c r="E10" s="21">
        <f t="shared" si="0"/>
        <v>21.795999999999999</v>
      </c>
      <c r="F10" s="21">
        <f t="shared" si="0"/>
        <v>98.434000000000012</v>
      </c>
      <c r="G10" s="21">
        <f t="shared" si="0"/>
        <v>735.755</v>
      </c>
      <c r="H10" s="21">
        <f t="shared" si="0"/>
        <v>0.28699999999999998</v>
      </c>
      <c r="I10" s="21">
        <f t="shared" si="0"/>
        <v>27.7</v>
      </c>
      <c r="J10" s="21">
        <f t="shared" si="0"/>
        <v>0</v>
      </c>
      <c r="K10" s="21">
        <f t="shared" si="0"/>
        <v>0</v>
      </c>
      <c r="L10" s="21">
        <f t="shared" si="0"/>
        <v>129.09800000000001</v>
      </c>
      <c r="M10" s="21">
        <f t="shared" si="0"/>
        <v>295.35000000000002</v>
      </c>
      <c r="N10" s="21">
        <f t="shared" si="0"/>
        <v>103.21899999999999</v>
      </c>
      <c r="O10" s="21">
        <f t="shared" si="0"/>
        <v>10.126000000000001</v>
      </c>
    </row>
    <row r="11" spans="1:15" ht="22.5">
      <c r="A11" s="30" t="s">
        <v>20</v>
      </c>
      <c r="B11" s="31"/>
      <c r="C11" s="5"/>
      <c r="D11" s="21">
        <f t="shared" ref="D11:O11" si="1">D10</f>
        <v>22.870999999999999</v>
      </c>
      <c r="E11" s="21">
        <f t="shared" si="1"/>
        <v>21.795999999999999</v>
      </c>
      <c r="F11" s="21">
        <f t="shared" si="1"/>
        <v>98.434000000000012</v>
      </c>
      <c r="G11" s="21">
        <f t="shared" si="1"/>
        <v>735.755</v>
      </c>
      <c r="H11" s="21">
        <f t="shared" si="1"/>
        <v>0.28699999999999998</v>
      </c>
      <c r="I11" s="21">
        <f t="shared" si="1"/>
        <v>27.7</v>
      </c>
      <c r="J11" s="21">
        <f t="shared" si="1"/>
        <v>0</v>
      </c>
      <c r="K11" s="21">
        <f t="shared" si="1"/>
        <v>0</v>
      </c>
      <c r="L11" s="21">
        <f t="shared" si="1"/>
        <v>129.09800000000001</v>
      </c>
      <c r="M11" s="21">
        <f t="shared" si="1"/>
        <v>295.35000000000002</v>
      </c>
      <c r="N11" s="21">
        <f t="shared" si="1"/>
        <v>103.21899999999999</v>
      </c>
      <c r="O11" s="21">
        <f t="shared" si="1"/>
        <v>10.126000000000001</v>
      </c>
    </row>
  </sheetData>
  <mergeCells count="10">
    <mergeCell ref="A11:B11"/>
    <mergeCell ref="A1:O1"/>
    <mergeCell ref="A2:O2"/>
    <mergeCell ref="A3:A4"/>
    <mergeCell ref="B3:B4"/>
    <mergeCell ref="C3:C4"/>
    <mergeCell ref="D3:F3"/>
    <mergeCell ref="G3:G4"/>
    <mergeCell ref="H3:K3"/>
    <mergeCell ref="L3:O3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opLeftCell="C4" zoomScale="86" zoomScaleNormal="86" workbookViewId="0">
      <selection activeCell="A8" sqref="A8:O8"/>
    </sheetView>
  </sheetViews>
  <sheetFormatPr defaultRowHeight="18.75"/>
  <cols>
    <col min="1" max="1" width="8.28515625" style="1" customWidth="1"/>
    <col min="2" max="2" width="65.140625" style="1" customWidth="1"/>
    <col min="3" max="3" width="10.28515625" style="1" customWidth="1"/>
    <col min="4" max="4" width="9.140625" style="1" customWidth="1"/>
    <col min="5" max="5" width="9.140625" style="1"/>
    <col min="6" max="6" width="10" style="1" customWidth="1"/>
    <col min="7" max="7" width="16" style="1" customWidth="1"/>
    <col min="8" max="8" width="10.5703125" style="1" customWidth="1"/>
    <col min="9" max="9" width="9" style="1" customWidth="1"/>
    <col min="10" max="10" width="9.28515625" style="1" customWidth="1"/>
    <col min="11" max="11" width="10.140625" style="1" customWidth="1"/>
    <col min="12" max="12" width="9.5703125" style="1" customWidth="1"/>
    <col min="13" max="13" width="12.42578125" style="1" customWidth="1"/>
    <col min="14" max="14" width="11.7109375" style="1" customWidth="1"/>
    <col min="15" max="15" width="10.7109375" style="1" customWidth="1"/>
    <col min="16" max="16384" width="9.140625" style="1"/>
  </cols>
  <sheetData>
    <row r="1" spans="1:15" ht="65.25" customHeight="1">
      <c r="A1" s="28" t="s">
        <v>35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"17/5"</f>
        <v>17/5</v>
      </c>
      <c r="B6" s="11" t="s">
        <v>24</v>
      </c>
      <c r="C6" s="2">
        <v>200</v>
      </c>
      <c r="D6" s="21">
        <v>29.116</v>
      </c>
      <c r="E6" s="21">
        <v>21.218</v>
      </c>
      <c r="F6" s="21">
        <v>44.161999999999999</v>
      </c>
      <c r="G6" s="21">
        <v>478.44</v>
      </c>
      <c r="H6" s="21">
        <v>9.4E-2</v>
      </c>
      <c r="I6" s="21">
        <v>0.30399999999999999</v>
      </c>
      <c r="J6" s="21">
        <v>78</v>
      </c>
      <c r="K6" s="21">
        <v>0.02</v>
      </c>
      <c r="L6" s="21">
        <v>247.21</v>
      </c>
      <c r="M6" s="21">
        <v>346.774</v>
      </c>
      <c r="N6" s="21">
        <v>42.978000000000002</v>
      </c>
      <c r="O6" s="21">
        <v>1.5940000000000001</v>
      </c>
    </row>
    <row r="7" spans="1:15" ht="30" customHeight="1">
      <c r="A7" s="27" t="str">
        <f>"2/11"</f>
        <v>2/11</v>
      </c>
      <c r="B7" s="11" t="s">
        <v>55</v>
      </c>
      <c r="C7" s="2">
        <v>20</v>
      </c>
      <c r="D7" s="21">
        <v>0.496</v>
      </c>
      <c r="E7" s="21">
        <v>0.94199999999999995</v>
      </c>
      <c r="F7" s="21">
        <v>2.9940000000000002</v>
      </c>
      <c r="G7" s="21">
        <v>24.786000000000001</v>
      </c>
      <c r="H7" s="21">
        <v>6.0000000000000001E-3</v>
      </c>
      <c r="I7" s="21">
        <v>0.378</v>
      </c>
      <c r="J7" s="21">
        <v>0</v>
      </c>
      <c r="K7" s="21">
        <v>0</v>
      </c>
      <c r="L7" s="21">
        <v>18.334</v>
      </c>
      <c r="M7" s="21">
        <v>0</v>
      </c>
      <c r="N7" s="21">
        <v>3.0990000000000002</v>
      </c>
      <c r="O7" s="21">
        <v>5.3999999999999999E-2</v>
      </c>
    </row>
    <row r="8" spans="1:15" ht="30" customHeight="1">
      <c r="A8" s="20" t="str">
        <f>"27/1"</f>
        <v>27/1</v>
      </c>
      <c r="B8" s="11" t="s">
        <v>21</v>
      </c>
      <c r="C8" s="2">
        <v>200</v>
      </c>
      <c r="D8" s="21">
        <v>4.7E-2</v>
      </c>
      <c r="E8" s="21">
        <v>1.0999999999999999E-2</v>
      </c>
      <c r="F8" s="21">
        <v>13.63</v>
      </c>
      <c r="G8" s="21">
        <v>147.96</v>
      </c>
      <c r="H8" s="21">
        <v>4.2999999999999997E-2</v>
      </c>
      <c r="I8" s="21">
        <v>12.002000000000001</v>
      </c>
      <c r="J8" s="21">
        <v>0.06</v>
      </c>
      <c r="K8" s="21">
        <v>0</v>
      </c>
      <c r="L8" s="21">
        <v>65.546999999999997</v>
      </c>
      <c r="M8" s="21">
        <v>52.548000000000002</v>
      </c>
      <c r="N8" s="21">
        <v>45.280999999999999</v>
      </c>
      <c r="O8" s="21">
        <v>0.91200000000000003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>SUM(D6:D9)</f>
        <v>30.259</v>
      </c>
      <c r="E10" s="21">
        <f>SUM(E6:E9)</f>
        <v>22.771000000000001</v>
      </c>
      <c r="F10" s="21">
        <f>SUM(F6:F9)</f>
        <v>75.486000000000004</v>
      </c>
      <c r="G10" s="21">
        <f>SUM(G6:G9)</f>
        <v>718.80600000000004</v>
      </c>
      <c r="H10" s="21">
        <f>SUM(H6:H9)</f>
        <v>0.188</v>
      </c>
      <c r="I10" s="21">
        <f>SUM(I6:I9)</f>
        <v>27.684000000000001</v>
      </c>
      <c r="J10" s="21">
        <f>SUM(J6:J9)</f>
        <v>78.06</v>
      </c>
      <c r="K10" s="21">
        <f>SUM(K6:K9)</f>
        <v>0.02</v>
      </c>
      <c r="L10" s="21">
        <f>SUM(L6:L9)</f>
        <v>355.09100000000001</v>
      </c>
      <c r="M10" s="21">
        <f>SUM(M6:M9)</f>
        <v>415.822</v>
      </c>
      <c r="N10" s="21">
        <f>SUM(N6:N9)</f>
        <v>104.858</v>
      </c>
      <c r="O10" s="21">
        <f>SUM(O6:O9)</f>
        <v>5.8599999999999994</v>
      </c>
    </row>
    <row r="11" spans="1:15" ht="30" customHeight="1">
      <c r="A11" s="2"/>
      <c r="B11" s="10" t="s">
        <v>18</v>
      </c>
      <c r="C11" s="2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ht="30" customHeight="1">
      <c r="A12" s="20" t="str">
        <f>"10/5"</f>
        <v>10/5</v>
      </c>
      <c r="B12" s="12" t="s">
        <v>42</v>
      </c>
      <c r="C12" s="2">
        <v>100</v>
      </c>
      <c r="D12" s="21">
        <v>1.095</v>
      </c>
      <c r="E12" s="21">
        <v>0.19800000000000001</v>
      </c>
      <c r="F12" s="21">
        <v>3.782</v>
      </c>
      <c r="G12" s="21">
        <v>24.347999999999999</v>
      </c>
      <c r="H12" s="21">
        <v>0.06</v>
      </c>
      <c r="I12" s="21">
        <v>24.856999999999999</v>
      </c>
      <c r="J12" s="21">
        <v>0</v>
      </c>
      <c r="K12" s="21">
        <v>0</v>
      </c>
      <c r="L12" s="21">
        <v>15.887</v>
      </c>
      <c r="M12" s="21">
        <v>26.25</v>
      </c>
      <c r="N12" s="21">
        <v>20.001999999999999</v>
      </c>
      <c r="O12" s="21">
        <v>0.91200000000000003</v>
      </c>
    </row>
    <row r="13" spans="1:15" ht="30" customHeight="1">
      <c r="A13" s="20" t="str">
        <f>"5/2"</f>
        <v>5/2</v>
      </c>
      <c r="B13" s="11" t="s">
        <v>47</v>
      </c>
      <c r="C13" s="2">
        <v>250</v>
      </c>
      <c r="D13" s="21">
        <v>2.1800000000000002</v>
      </c>
      <c r="E13" s="21">
        <v>5.4610000000000003</v>
      </c>
      <c r="F13" s="21">
        <v>17.190999999999999</v>
      </c>
      <c r="G13" s="21">
        <v>210.31899999999999</v>
      </c>
      <c r="H13" s="21">
        <v>0.1</v>
      </c>
      <c r="I13" s="21">
        <v>18.809999999999999</v>
      </c>
      <c r="J13" s="21">
        <v>0</v>
      </c>
      <c r="K13" s="21">
        <v>1.4E-2</v>
      </c>
      <c r="L13" s="21">
        <v>104.908</v>
      </c>
      <c r="M13" s="21">
        <v>113.741</v>
      </c>
      <c r="N13" s="21">
        <v>72.08</v>
      </c>
      <c r="O13" s="21">
        <v>2.2040000000000002</v>
      </c>
    </row>
    <row r="14" spans="1:15" ht="30" customHeight="1">
      <c r="A14" s="27" t="str">
        <f>"9/7"</f>
        <v>9/7</v>
      </c>
      <c r="B14" s="11" t="s">
        <v>71</v>
      </c>
      <c r="C14" s="2">
        <v>100</v>
      </c>
      <c r="D14" s="21">
        <v>13.717000000000001</v>
      </c>
      <c r="E14" s="21">
        <v>1.996</v>
      </c>
      <c r="F14" s="21">
        <v>8.0190000000000001</v>
      </c>
      <c r="G14" s="21">
        <v>111.062</v>
      </c>
      <c r="H14" s="21">
        <v>0.109</v>
      </c>
      <c r="I14" s="21">
        <v>0.63600000000000001</v>
      </c>
      <c r="J14" s="21">
        <v>0</v>
      </c>
      <c r="K14" s="21">
        <v>1.6E-2</v>
      </c>
      <c r="L14" s="21">
        <v>62.557000000000002</v>
      </c>
      <c r="M14" s="21">
        <v>214.578</v>
      </c>
      <c r="N14" s="21">
        <v>48.390999999999998</v>
      </c>
      <c r="O14" s="21">
        <v>1.0720000000000001</v>
      </c>
    </row>
    <row r="15" spans="1:15" ht="30" customHeight="1">
      <c r="A15" s="27" t="str">
        <f>"22/8"</f>
        <v>22/8</v>
      </c>
      <c r="B15" s="11" t="s">
        <v>80</v>
      </c>
      <c r="C15" s="2">
        <v>20</v>
      </c>
      <c r="D15" s="21">
        <v>0.24399999999999999</v>
      </c>
      <c r="E15" s="21">
        <v>0.64900000000000002</v>
      </c>
      <c r="F15" s="21">
        <v>1.5209999999999999</v>
      </c>
      <c r="G15" s="21">
        <v>13.145</v>
      </c>
      <c r="H15" s="21">
        <v>5.0000000000000001E-3</v>
      </c>
      <c r="I15" s="21">
        <v>0.54</v>
      </c>
      <c r="J15" s="21">
        <v>0</v>
      </c>
      <c r="K15" s="21">
        <v>0</v>
      </c>
      <c r="L15" s="21">
        <v>0.90800000000000003</v>
      </c>
      <c r="M15" s="21">
        <v>0</v>
      </c>
      <c r="N15" s="21">
        <v>1.444</v>
      </c>
      <c r="O15" s="21">
        <v>7.2999999999999995E-2</v>
      </c>
    </row>
    <row r="16" spans="1:15" ht="30" customHeight="1">
      <c r="A16" s="20" t="str">
        <f>"3/3"</f>
        <v>3/3</v>
      </c>
      <c r="B16" s="11" t="s">
        <v>22</v>
      </c>
      <c r="C16" s="2">
        <v>180</v>
      </c>
      <c r="D16" s="21">
        <v>3.7</v>
      </c>
      <c r="E16" s="21">
        <v>5.0650000000000004</v>
      </c>
      <c r="F16" s="21">
        <v>26.803000000000001</v>
      </c>
      <c r="G16" s="21">
        <v>159.25700000000001</v>
      </c>
      <c r="H16" s="21">
        <v>0.14499999999999999</v>
      </c>
      <c r="I16" s="21">
        <v>12.893000000000001</v>
      </c>
      <c r="J16" s="21">
        <v>0</v>
      </c>
      <c r="K16" s="21">
        <v>1.7000000000000001E-2</v>
      </c>
      <c r="L16" s="21">
        <v>44.542000000000002</v>
      </c>
      <c r="M16" s="21">
        <v>101.675</v>
      </c>
      <c r="N16" s="21">
        <v>35.088999999999999</v>
      </c>
      <c r="O16" s="21">
        <v>1.3120000000000001</v>
      </c>
    </row>
    <row r="17" spans="1:15" ht="30" customHeight="1">
      <c r="A17" s="20" t="str">
        <f>"1/16"</f>
        <v>1/16</v>
      </c>
      <c r="B17" s="14" t="s">
        <v>79</v>
      </c>
      <c r="C17" s="2">
        <v>200</v>
      </c>
      <c r="D17" s="21">
        <v>0</v>
      </c>
      <c r="E17" s="21">
        <v>0</v>
      </c>
      <c r="F17" s="21">
        <v>0</v>
      </c>
      <c r="G17" s="21">
        <v>106.848</v>
      </c>
      <c r="H17" s="21">
        <v>8.5999999999999993E-2</v>
      </c>
      <c r="I17" s="21">
        <v>13.6</v>
      </c>
      <c r="J17" s="21">
        <v>1.4999999999999999E-2</v>
      </c>
      <c r="K17" s="21">
        <v>0</v>
      </c>
      <c r="L17" s="21">
        <v>65.12</v>
      </c>
      <c r="M17" s="21">
        <v>52.2</v>
      </c>
      <c r="N17" s="21">
        <v>45.24</v>
      </c>
      <c r="O17" s="21">
        <v>0.87</v>
      </c>
    </row>
    <row r="18" spans="1:15" ht="30" customHeight="1">
      <c r="A18" s="20"/>
      <c r="B18" s="11" t="s">
        <v>81</v>
      </c>
      <c r="C18" s="2">
        <v>36</v>
      </c>
      <c r="D18" s="21">
        <v>2.7719999999999998</v>
      </c>
      <c r="E18" s="21">
        <v>0.36</v>
      </c>
      <c r="F18" s="21">
        <v>17.244</v>
      </c>
      <c r="G18" s="21">
        <v>84.96</v>
      </c>
      <c r="H18" s="21">
        <v>0.108</v>
      </c>
      <c r="I18" s="21">
        <v>0</v>
      </c>
      <c r="J18" s="21">
        <v>0</v>
      </c>
      <c r="K18" s="21">
        <v>0</v>
      </c>
      <c r="L18" s="21">
        <v>23.76</v>
      </c>
      <c r="M18" s="21">
        <v>0</v>
      </c>
      <c r="N18" s="21">
        <v>0</v>
      </c>
      <c r="O18" s="21">
        <v>0.75600000000000001</v>
      </c>
    </row>
    <row r="19" spans="1:15" ht="30" customHeight="1">
      <c r="A19" s="20"/>
      <c r="B19" s="11" t="s">
        <v>82</v>
      </c>
      <c r="C19" s="2">
        <v>36</v>
      </c>
      <c r="D19" s="21">
        <v>2.52</v>
      </c>
      <c r="E19" s="21">
        <v>0.39600000000000002</v>
      </c>
      <c r="F19" s="21">
        <v>16.667999999999999</v>
      </c>
      <c r="G19" s="21">
        <v>77.760000000000005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</row>
    <row r="20" spans="1:15" ht="30" customHeight="1">
      <c r="A20" s="13"/>
      <c r="B20" s="18" t="s">
        <v>54</v>
      </c>
      <c r="C20" s="2"/>
      <c r="D20" s="21">
        <f t="shared" ref="D20:O20" si="0">SUM(D12:D19)</f>
        <v>26.227999999999998</v>
      </c>
      <c r="E20" s="21">
        <f t="shared" si="0"/>
        <v>14.125000000000004</v>
      </c>
      <c r="F20" s="21">
        <f t="shared" si="0"/>
        <v>91.228000000000009</v>
      </c>
      <c r="G20" s="21">
        <f t="shared" si="0"/>
        <v>787.69899999999996</v>
      </c>
      <c r="H20" s="21">
        <f t="shared" si="0"/>
        <v>0.61299999999999999</v>
      </c>
      <c r="I20" s="21">
        <f t="shared" si="0"/>
        <v>71.335999999999999</v>
      </c>
      <c r="J20" s="21">
        <f t="shared" si="0"/>
        <v>1.4999999999999999E-2</v>
      </c>
      <c r="K20" s="21">
        <f t="shared" si="0"/>
        <v>4.7E-2</v>
      </c>
      <c r="L20" s="21">
        <f t="shared" si="0"/>
        <v>317.68200000000002</v>
      </c>
      <c r="M20" s="21">
        <f t="shared" si="0"/>
        <v>508.44399999999996</v>
      </c>
      <c r="N20" s="21">
        <f t="shared" si="0"/>
        <v>222.24599999999998</v>
      </c>
      <c r="O20" s="21">
        <f t="shared" si="0"/>
        <v>7.1990000000000016</v>
      </c>
    </row>
    <row r="21" spans="1:15" ht="30" customHeight="1">
      <c r="A21" s="30" t="s">
        <v>20</v>
      </c>
      <c r="B21" s="31"/>
      <c r="C21" s="5"/>
      <c r="D21" s="21">
        <f t="shared" ref="D21:O21" si="1">D10+D20</f>
        <v>56.486999999999995</v>
      </c>
      <c r="E21" s="21">
        <f t="shared" si="1"/>
        <v>36.896000000000001</v>
      </c>
      <c r="F21" s="21">
        <f t="shared" si="1"/>
        <v>166.714</v>
      </c>
      <c r="G21" s="21">
        <f t="shared" si="1"/>
        <v>1506.5050000000001</v>
      </c>
      <c r="H21" s="21">
        <f t="shared" si="1"/>
        <v>0.80099999999999993</v>
      </c>
      <c r="I21" s="21">
        <f t="shared" si="1"/>
        <v>99.02</v>
      </c>
      <c r="J21" s="21">
        <f t="shared" si="1"/>
        <v>78.075000000000003</v>
      </c>
      <c r="K21" s="21">
        <f t="shared" si="1"/>
        <v>6.7000000000000004E-2</v>
      </c>
      <c r="L21" s="21">
        <f t="shared" si="1"/>
        <v>672.77300000000002</v>
      </c>
      <c r="M21" s="21">
        <f t="shared" si="1"/>
        <v>924.26599999999996</v>
      </c>
      <c r="N21" s="21">
        <f t="shared" si="1"/>
        <v>327.10399999999998</v>
      </c>
      <c r="O21" s="21">
        <f t="shared" si="1"/>
        <v>13.059000000000001</v>
      </c>
    </row>
  </sheetData>
  <mergeCells count="10">
    <mergeCell ref="A1:O1"/>
    <mergeCell ref="A2:O2"/>
    <mergeCell ref="A21:B21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  <ignoredErrors>
    <ignoredError sqref="A17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O22"/>
  <sheetViews>
    <sheetView zoomScale="89" zoomScaleNormal="89" workbookViewId="0">
      <selection activeCell="A9" sqref="A9:O9"/>
    </sheetView>
  </sheetViews>
  <sheetFormatPr defaultRowHeight="18.75"/>
  <cols>
    <col min="1" max="1" width="9.42578125" style="1" customWidth="1"/>
    <col min="2" max="2" width="65.85546875" style="1" customWidth="1"/>
    <col min="3" max="3" width="10.28515625" style="1" customWidth="1"/>
    <col min="4" max="4" width="10.42578125" style="1" customWidth="1"/>
    <col min="5" max="5" width="11" style="1" customWidth="1"/>
    <col min="6" max="6" width="10.42578125" style="1" customWidth="1"/>
    <col min="7" max="7" width="16" style="1" customWidth="1"/>
    <col min="8" max="8" width="10.7109375" style="1" customWidth="1"/>
    <col min="9" max="9" width="13" style="1" customWidth="1"/>
    <col min="10" max="10" width="10.140625" style="1" customWidth="1"/>
    <col min="11" max="11" width="10.5703125" style="1" customWidth="1"/>
    <col min="12" max="12" width="12" style="1" customWidth="1"/>
    <col min="13" max="13" width="11.5703125" style="1" customWidth="1"/>
    <col min="14" max="14" width="10.7109375" style="1" customWidth="1"/>
    <col min="15" max="15" width="11.28515625" style="1" customWidth="1"/>
    <col min="16" max="16384" width="9.140625" style="1"/>
  </cols>
  <sheetData>
    <row r="1" spans="1:15" s="15" customFormat="1" ht="65.25" customHeight="1">
      <c r="A1" s="28" t="s">
        <v>36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"15/4"</f>
        <v>15/4</v>
      </c>
      <c r="B6" s="11" t="s">
        <v>70</v>
      </c>
      <c r="C6" s="2">
        <v>250</v>
      </c>
      <c r="D6" s="21">
        <v>8.1690000000000005</v>
      </c>
      <c r="E6" s="21">
        <v>7.4580000000000002</v>
      </c>
      <c r="F6" s="21">
        <v>40.68</v>
      </c>
      <c r="G6" s="21">
        <v>307.08</v>
      </c>
      <c r="H6" s="21">
        <v>0.20399999999999999</v>
      </c>
      <c r="I6" s="21">
        <v>7.12</v>
      </c>
      <c r="J6" s="21">
        <v>0</v>
      </c>
      <c r="K6" s="21">
        <v>0</v>
      </c>
      <c r="L6" s="21">
        <v>157.72300000000001</v>
      </c>
      <c r="M6" s="21">
        <v>210.32300000000001</v>
      </c>
      <c r="N6" s="21">
        <v>73.358999999999995</v>
      </c>
      <c r="O6" s="21">
        <v>1.788</v>
      </c>
    </row>
    <row r="7" spans="1:15" ht="30" customHeight="1">
      <c r="A7" s="20" t="str">
        <f>"11/10"</f>
        <v>11/10</v>
      </c>
      <c r="B7" s="11" t="s">
        <v>56</v>
      </c>
      <c r="C7" s="2">
        <v>200</v>
      </c>
      <c r="D7" s="21">
        <v>0.08</v>
      </c>
      <c r="E7" s="21">
        <v>1.2999999999999999E-2</v>
      </c>
      <c r="F7" s="21">
        <v>9.23</v>
      </c>
      <c r="G7" s="21">
        <v>72.7</v>
      </c>
      <c r="H7" s="21">
        <v>4.4999999999999998E-2</v>
      </c>
      <c r="I7" s="21">
        <v>12.802</v>
      </c>
      <c r="J7" s="21">
        <v>0</v>
      </c>
      <c r="K7" s="21">
        <v>1E-3</v>
      </c>
      <c r="L7" s="21">
        <v>67.168999999999997</v>
      </c>
      <c r="M7" s="21">
        <v>53.435000000000002</v>
      </c>
      <c r="N7" s="21">
        <v>45.795000000000002</v>
      </c>
      <c r="O7" s="21">
        <v>0.92400000000000004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 t="shared" ref="D10:O10" si="0">SUM(D6:D9)</f>
        <v>11.621</v>
      </c>
      <c r="E10" s="21">
        <f t="shared" si="0"/>
        <v>8.4310000000000009</v>
      </c>
      <c r="F10" s="21">
        <f t="shared" si="0"/>
        <v>81.853999999999999</v>
      </c>
      <c r="G10" s="21">
        <f t="shared" si="0"/>
        <v>532.3599999999999</v>
      </c>
      <c r="H10" s="21">
        <f t="shared" si="0"/>
        <v>0.40199999999999997</v>
      </c>
      <c r="I10" s="21">
        <f t="shared" si="0"/>
        <v>34.921999999999997</v>
      </c>
      <c r="J10" s="21">
        <f t="shared" si="0"/>
        <v>0</v>
      </c>
      <c r="K10" s="21">
        <f t="shared" si="0"/>
        <v>1E-3</v>
      </c>
      <c r="L10" s="21">
        <f t="shared" si="0"/>
        <v>272.65199999999999</v>
      </c>
      <c r="M10" s="21">
        <f t="shared" si="0"/>
        <v>280.25800000000004</v>
      </c>
      <c r="N10" s="21">
        <f t="shared" si="0"/>
        <v>132.654</v>
      </c>
      <c r="O10" s="21">
        <f t="shared" si="0"/>
        <v>6.7679999999999998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20" t="str">
        <f>"10/2"</f>
        <v>10/2</v>
      </c>
      <c r="B12" s="11" t="s">
        <v>41</v>
      </c>
      <c r="C12" s="2">
        <v>100</v>
      </c>
      <c r="D12" s="21">
        <v>0.752</v>
      </c>
      <c r="E12" s="21">
        <v>8.7999999999999995E-2</v>
      </c>
      <c r="F12" s="21">
        <v>3.1850000000000001</v>
      </c>
      <c r="G12" s="21">
        <v>12.6</v>
      </c>
      <c r="H12" s="21">
        <v>2.1999999999999999E-2</v>
      </c>
      <c r="I12" s="21">
        <v>4</v>
      </c>
      <c r="J12" s="21">
        <v>0</v>
      </c>
      <c r="K12" s="21">
        <v>0.01</v>
      </c>
      <c r="L12" s="21">
        <v>20.239999999999998</v>
      </c>
      <c r="M12" s="21">
        <v>36.54</v>
      </c>
      <c r="N12" s="21">
        <v>12.18</v>
      </c>
      <c r="O12" s="21">
        <v>0.52200000000000002</v>
      </c>
    </row>
    <row r="13" spans="1:15" ht="30" customHeight="1">
      <c r="A13" s="20" t="str">
        <f>"10/2"</f>
        <v>10/2</v>
      </c>
      <c r="B13" s="11" t="s">
        <v>48</v>
      </c>
      <c r="C13" s="2">
        <v>250</v>
      </c>
      <c r="D13" s="21">
        <v>2.2679999999999998</v>
      </c>
      <c r="E13" s="21">
        <v>5.5410000000000004</v>
      </c>
      <c r="F13" s="21">
        <v>15.71</v>
      </c>
      <c r="G13" s="21">
        <v>197.078</v>
      </c>
      <c r="H13" s="21">
        <v>0.11899999999999999</v>
      </c>
      <c r="I13" s="21">
        <v>21.01</v>
      </c>
      <c r="J13" s="21">
        <v>0</v>
      </c>
      <c r="K13" s="21">
        <v>2.5999999999999999E-2</v>
      </c>
      <c r="L13" s="21">
        <v>89.055999999999997</v>
      </c>
      <c r="M13" s="21">
        <v>106.096</v>
      </c>
      <c r="N13" s="21">
        <v>64.456000000000003</v>
      </c>
      <c r="O13" s="21">
        <v>1.704</v>
      </c>
    </row>
    <row r="14" spans="1:15" ht="30" customHeight="1">
      <c r="A14" s="27" t="str">
        <f>"21/8"</f>
        <v>21/8</v>
      </c>
      <c r="B14" s="24" t="s">
        <v>83</v>
      </c>
      <c r="C14" s="2">
        <v>100</v>
      </c>
      <c r="D14" s="21">
        <v>11.079000000000001</v>
      </c>
      <c r="E14" s="21">
        <v>11.372999999999999</v>
      </c>
      <c r="F14" s="21">
        <v>9.4559999999999995</v>
      </c>
      <c r="G14" s="21">
        <v>185.15299999999999</v>
      </c>
      <c r="H14" s="21">
        <v>5.0999999999999997E-2</v>
      </c>
      <c r="I14" s="21">
        <v>1.075</v>
      </c>
      <c r="J14" s="21">
        <v>0</v>
      </c>
      <c r="K14" s="21">
        <v>0</v>
      </c>
      <c r="L14" s="21">
        <v>56.353000000000002</v>
      </c>
      <c r="M14" s="21">
        <v>132.43299999999999</v>
      </c>
      <c r="N14" s="21">
        <v>18.701000000000001</v>
      </c>
      <c r="O14" s="21">
        <v>1.4890000000000001</v>
      </c>
    </row>
    <row r="15" spans="1:15" ht="30" customHeight="1">
      <c r="A15" s="27" t="str">
        <f>"43/3"</f>
        <v>43/3</v>
      </c>
      <c r="B15" s="23" t="s">
        <v>72</v>
      </c>
      <c r="C15" s="2">
        <v>180</v>
      </c>
      <c r="D15" s="21">
        <v>6.3730000000000002</v>
      </c>
      <c r="E15" s="21">
        <v>4.5279999999999996</v>
      </c>
      <c r="F15" s="21">
        <v>40.948999999999998</v>
      </c>
      <c r="G15" s="21">
        <v>221.864</v>
      </c>
      <c r="H15" s="21">
        <v>7.5999999999999998E-2</v>
      </c>
      <c r="I15" s="21">
        <v>0</v>
      </c>
      <c r="J15" s="21">
        <v>0</v>
      </c>
      <c r="K15" s="21">
        <v>0</v>
      </c>
      <c r="L15" s="21">
        <v>15.385999999999999</v>
      </c>
      <c r="M15" s="21">
        <v>48.670999999999999</v>
      </c>
      <c r="N15" s="21">
        <v>8.7490000000000006</v>
      </c>
      <c r="O15" s="21">
        <v>0.89300000000000002</v>
      </c>
    </row>
    <row r="16" spans="1:15" ht="30" customHeight="1">
      <c r="A16" s="20" t="str">
        <f>"25/4"</f>
        <v>25/4</v>
      </c>
      <c r="B16" s="11" t="s">
        <v>26</v>
      </c>
      <c r="C16" s="2">
        <v>200</v>
      </c>
      <c r="D16" s="21">
        <v>0.15</v>
      </c>
      <c r="E16" s="21">
        <v>0.14099999999999999</v>
      </c>
      <c r="F16" s="21">
        <v>17.844999999999999</v>
      </c>
      <c r="G16" s="21">
        <v>151.28100000000001</v>
      </c>
      <c r="H16" s="21">
        <v>4.5999999999999999E-2</v>
      </c>
      <c r="I16" s="21">
        <v>11.92</v>
      </c>
      <c r="J16" s="21">
        <v>0</v>
      </c>
      <c r="K16" s="21">
        <v>0</v>
      </c>
      <c r="L16" s="21">
        <v>62.030999999999999</v>
      </c>
      <c r="M16" s="21">
        <v>48.72</v>
      </c>
      <c r="N16" s="21">
        <v>42.037999999999997</v>
      </c>
      <c r="O16" s="21">
        <v>1.5529999999999999</v>
      </c>
    </row>
    <row r="17" spans="1:15" ht="30" customHeight="1">
      <c r="A17" s="20"/>
      <c r="B17" s="11" t="s">
        <v>81</v>
      </c>
      <c r="C17" s="2">
        <v>36</v>
      </c>
      <c r="D17" s="21">
        <v>2.7719999999999998</v>
      </c>
      <c r="E17" s="21">
        <v>0.36</v>
      </c>
      <c r="F17" s="21">
        <v>17.244</v>
      </c>
      <c r="G17" s="21">
        <v>84.96</v>
      </c>
      <c r="H17" s="21">
        <v>0.108</v>
      </c>
      <c r="I17" s="21">
        <v>0</v>
      </c>
      <c r="J17" s="21">
        <v>0</v>
      </c>
      <c r="K17" s="21">
        <v>0</v>
      </c>
      <c r="L17" s="21">
        <v>23.76</v>
      </c>
      <c r="M17" s="21">
        <v>0</v>
      </c>
      <c r="N17" s="21">
        <v>0</v>
      </c>
      <c r="O17" s="21">
        <v>0.75600000000000001</v>
      </c>
    </row>
    <row r="18" spans="1:15" ht="30" customHeight="1">
      <c r="A18" s="20"/>
      <c r="B18" s="11" t="s">
        <v>82</v>
      </c>
      <c r="C18" s="2">
        <v>36</v>
      </c>
      <c r="D18" s="21">
        <v>2.52</v>
      </c>
      <c r="E18" s="21">
        <v>0.39600000000000002</v>
      </c>
      <c r="F18" s="21">
        <v>16.667999999999999</v>
      </c>
      <c r="G18" s="21">
        <v>77.760000000000005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</row>
    <row r="19" spans="1:15" ht="30" customHeight="1">
      <c r="A19" s="13"/>
      <c r="B19" s="18" t="s">
        <v>54</v>
      </c>
      <c r="C19" s="2"/>
      <c r="D19" s="21">
        <f t="shared" ref="D19:O19" si="1">SUM(D12:D18)</f>
        <v>25.913999999999998</v>
      </c>
      <c r="E19" s="21">
        <f t="shared" si="1"/>
        <v>22.426999999999996</v>
      </c>
      <c r="F19" s="21">
        <f t="shared" si="1"/>
        <v>121.05699999999999</v>
      </c>
      <c r="G19" s="21">
        <f t="shared" si="1"/>
        <v>930.69600000000014</v>
      </c>
      <c r="H19" s="21">
        <f t="shared" si="1"/>
        <v>0.42199999999999993</v>
      </c>
      <c r="I19" s="21">
        <f t="shared" si="1"/>
        <v>38.005000000000003</v>
      </c>
      <c r="J19" s="21">
        <f t="shared" si="1"/>
        <v>0</v>
      </c>
      <c r="K19" s="21">
        <f t="shared" si="1"/>
        <v>3.5999999999999997E-2</v>
      </c>
      <c r="L19" s="21">
        <f t="shared" si="1"/>
        <v>266.82600000000002</v>
      </c>
      <c r="M19" s="21">
        <f t="shared" si="1"/>
        <v>372.45999999999992</v>
      </c>
      <c r="N19" s="21">
        <f t="shared" si="1"/>
        <v>146.12399999999997</v>
      </c>
      <c r="O19" s="21">
        <f t="shared" si="1"/>
        <v>6.9169999999999998</v>
      </c>
    </row>
    <row r="20" spans="1:15" ht="30" customHeight="1">
      <c r="A20" s="30" t="s">
        <v>20</v>
      </c>
      <c r="B20" s="31"/>
      <c r="C20" s="5"/>
      <c r="D20" s="21">
        <f t="shared" ref="D20:O20" si="2">D10+D19</f>
        <v>37.534999999999997</v>
      </c>
      <c r="E20" s="21">
        <f t="shared" si="2"/>
        <v>30.857999999999997</v>
      </c>
      <c r="F20" s="21">
        <f t="shared" si="2"/>
        <v>202.911</v>
      </c>
      <c r="G20" s="21">
        <f t="shared" si="2"/>
        <v>1463.056</v>
      </c>
      <c r="H20" s="21">
        <f t="shared" si="2"/>
        <v>0.82399999999999984</v>
      </c>
      <c r="I20" s="21">
        <f t="shared" si="2"/>
        <v>72.926999999999992</v>
      </c>
      <c r="J20" s="21">
        <f t="shared" si="2"/>
        <v>0</v>
      </c>
      <c r="K20" s="21">
        <f t="shared" si="2"/>
        <v>3.6999999999999998E-2</v>
      </c>
      <c r="L20" s="21">
        <f t="shared" si="2"/>
        <v>539.47800000000007</v>
      </c>
      <c r="M20" s="21">
        <f t="shared" si="2"/>
        <v>652.71799999999996</v>
      </c>
      <c r="N20" s="21">
        <f t="shared" si="2"/>
        <v>278.77799999999996</v>
      </c>
      <c r="O20" s="21">
        <f t="shared" si="2"/>
        <v>13.684999999999999</v>
      </c>
    </row>
    <row r="22" spans="1:15">
      <c r="A22" s="6"/>
      <c r="B22" s="7"/>
      <c r="C22" s="6"/>
    </row>
  </sheetData>
  <mergeCells count="10">
    <mergeCell ref="A1:O1"/>
    <mergeCell ref="A2:O2"/>
    <mergeCell ref="A20:B20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="82" zoomScaleNormal="82" workbookViewId="0">
      <selection activeCell="A7" sqref="A7:O7"/>
    </sheetView>
  </sheetViews>
  <sheetFormatPr defaultRowHeight="18.75"/>
  <cols>
    <col min="1" max="1" width="8.28515625" style="1" customWidth="1"/>
    <col min="2" max="2" width="62.7109375" style="1" customWidth="1"/>
    <col min="3" max="3" width="10.28515625" style="1" customWidth="1"/>
    <col min="4" max="4" width="9.140625" style="1" customWidth="1"/>
    <col min="5" max="5" width="9.28515625" style="1" bestFit="1" customWidth="1"/>
    <col min="6" max="6" width="9.7109375" style="1" bestFit="1" customWidth="1"/>
    <col min="7" max="7" width="16" style="1" customWidth="1"/>
    <col min="8" max="8" width="10.7109375" style="1" customWidth="1"/>
    <col min="9" max="9" width="9.28515625" style="1" customWidth="1"/>
    <col min="10" max="10" width="10.42578125" style="1" customWidth="1"/>
    <col min="11" max="11" width="9.7109375" style="1" customWidth="1"/>
    <col min="12" max="12" width="10.140625" style="1" customWidth="1"/>
    <col min="13" max="13" width="9.85546875" style="1" customWidth="1"/>
    <col min="14" max="14" width="10.140625" style="1" customWidth="1"/>
    <col min="15" max="15" width="8.85546875" style="1" customWidth="1"/>
    <col min="16" max="16384" width="9.140625" style="1"/>
  </cols>
  <sheetData>
    <row r="1" spans="1:15" ht="65.25" customHeight="1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ht="38.25" customHeight="1">
      <c r="A2" s="29" t="s">
        <v>84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6" customHeight="1">
      <c r="A3" s="35" t="s">
        <v>1</v>
      </c>
      <c r="B3" s="37" t="s">
        <v>0</v>
      </c>
      <c r="C3" s="39" t="s">
        <v>3</v>
      </c>
      <c r="D3" s="41" t="s">
        <v>2</v>
      </c>
      <c r="E3" s="42"/>
      <c r="F3" s="43"/>
      <c r="G3" s="39" t="s">
        <v>7</v>
      </c>
      <c r="H3" s="41" t="s">
        <v>8</v>
      </c>
      <c r="I3" s="42"/>
      <c r="J3" s="42"/>
      <c r="K3" s="43"/>
      <c r="L3" s="32" t="s">
        <v>12</v>
      </c>
      <c r="M3" s="33"/>
      <c r="N3" s="33"/>
      <c r="O3" s="34"/>
    </row>
    <row r="4" spans="1:15" ht="35.25" customHeight="1">
      <c r="A4" s="36"/>
      <c r="B4" s="38"/>
      <c r="C4" s="40"/>
      <c r="D4" s="2" t="s">
        <v>5</v>
      </c>
      <c r="E4" s="2" t="s">
        <v>4</v>
      </c>
      <c r="F4" s="3" t="s">
        <v>6</v>
      </c>
      <c r="G4" s="40"/>
      <c r="H4" s="2" t="s">
        <v>52</v>
      </c>
      <c r="I4" s="2" t="s">
        <v>9</v>
      </c>
      <c r="J4" s="2" t="s">
        <v>10</v>
      </c>
      <c r="K4" s="2" t="s">
        <v>11</v>
      </c>
      <c r="L4" s="2" t="s">
        <v>13</v>
      </c>
      <c r="M4" s="2" t="s">
        <v>14</v>
      </c>
      <c r="N4" s="2" t="s">
        <v>15</v>
      </c>
      <c r="O4" s="2" t="s">
        <v>16</v>
      </c>
    </row>
    <row r="5" spans="1:15" ht="30" customHeight="1">
      <c r="A5" s="4"/>
      <c r="B5" s="10" t="s">
        <v>17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30" customHeight="1">
      <c r="A6" s="27" t="str">
        <f>"21/2"</f>
        <v>21/2</v>
      </c>
      <c r="B6" s="11" t="s">
        <v>73</v>
      </c>
      <c r="C6" s="2">
        <v>250</v>
      </c>
      <c r="D6" s="21">
        <v>4.2960000000000003</v>
      </c>
      <c r="E6" s="21">
        <v>4.5830000000000002</v>
      </c>
      <c r="F6" s="21">
        <v>15.461</v>
      </c>
      <c r="G6" s="21">
        <v>177.49100000000001</v>
      </c>
      <c r="H6" s="21">
        <v>7.3999999999999996E-2</v>
      </c>
      <c r="I6" s="21">
        <v>8.02</v>
      </c>
      <c r="J6" s="21">
        <v>0</v>
      </c>
      <c r="K6" s="21">
        <v>0</v>
      </c>
      <c r="L6" s="21">
        <v>151.393</v>
      </c>
      <c r="M6" s="21">
        <v>123.339</v>
      </c>
      <c r="N6" s="21">
        <v>42.662999999999997</v>
      </c>
      <c r="O6" s="21">
        <v>0.86299999999999999</v>
      </c>
    </row>
    <row r="7" spans="1:15" ht="30" customHeight="1">
      <c r="A7" s="20" t="str">
        <f>"14/10"</f>
        <v>14/10</v>
      </c>
      <c r="B7" s="11" t="s">
        <v>59</v>
      </c>
      <c r="C7" s="2">
        <v>200</v>
      </c>
      <c r="D7" s="21">
        <v>3.8679999999999999</v>
      </c>
      <c r="E7" s="21">
        <v>3.476</v>
      </c>
      <c r="F7" s="21">
        <v>15.64</v>
      </c>
      <c r="G7" s="21">
        <v>161.577</v>
      </c>
      <c r="H7" s="21">
        <v>5.6000000000000001E-2</v>
      </c>
      <c r="I7" s="21">
        <v>7.12</v>
      </c>
      <c r="J7" s="21">
        <v>0</v>
      </c>
      <c r="K7" s="21">
        <v>0</v>
      </c>
      <c r="L7" s="21">
        <v>147.36500000000001</v>
      </c>
      <c r="M7" s="21">
        <v>135.50299999999999</v>
      </c>
      <c r="N7" s="21">
        <v>55.55</v>
      </c>
      <c r="O7" s="21">
        <v>1.554</v>
      </c>
    </row>
    <row r="8" spans="1:15" ht="30" customHeight="1">
      <c r="A8" s="20"/>
      <c r="B8" s="11" t="s">
        <v>81</v>
      </c>
      <c r="C8" s="2">
        <v>36</v>
      </c>
      <c r="D8" s="21">
        <v>2.7719999999999998</v>
      </c>
      <c r="E8" s="21">
        <v>0.36</v>
      </c>
      <c r="F8" s="21">
        <v>17.244</v>
      </c>
      <c r="G8" s="21">
        <v>84.96</v>
      </c>
      <c r="H8" s="21">
        <v>0.108</v>
      </c>
      <c r="I8" s="21">
        <v>0</v>
      </c>
      <c r="J8" s="21">
        <v>0</v>
      </c>
      <c r="K8" s="21">
        <v>0</v>
      </c>
      <c r="L8" s="21">
        <v>23.76</v>
      </c>
      <c r="M8" s="21">
        <v>0</v>
      </c>
      <c r="N8" s="21">
        <v>0</v>
      </c>
      <c r="O8" s="21">
        <v>0.75600000000000001</v>
      </c>
    </row>
    <row r="9" spans="1:15" ht="30" customHeight="1">
      <c r="A9" s="20" t="str">
        <f>"12/6"</f>
        <v>12/6</v>
      </c>
      <c r="B9" s="11" t="s">
        <v>19</v>
      </c>
      <c r="C9" s="2">
        <v>150</v>
      </c>
      <c r="D9" s="21">
        <v>0.6</v>
      </c>
      <c r="E9" s="21">
        <v>0.6</v>
      </c>
      <c r="F9" s="21">
        <v>14.7</v>
      </c>
      <c r="G9" s="21">
        <v>67.62</v>
      </c>
      <c r="H9" s="21">
        <v>4.4999999999999998E-2</v>
      </c>
      <c r="I9" s="21">
        <v>15</v>
      </c>
      <c r="J9" s="21">
        <v>0</v>
      </c>
      <c r="K9" s="21">
        <v>0</v>
      </c>
      <c r="L9" s="21">
        <v>24</v>
      </c>
      <c r="M9" s="21">
        <v>16.5</v>
      </c>
      <c r="N9" s="21">
        <v>13.5</v>
      </c>
      <c r="O9" s="21">
        <v>3.3</v>
      </c>
    </row>
    <row r="10" spans="1:15" ht="30" customHeight="1">
      <c r="A10" s="2"/>
      <c r="B10" s="19" t="s">
        <v>53</v>
      </c>
      <c r="C10" s="2"/>
      <c r="D10" s="21">
        <f>SUM(D6:D9)</f>
        <v>11.536</v>
      </c>
      <c r="E10" s="21">
        <f>SUM(E6:E9)</f>
        <v>9.0190000000000001</v>
      </c>
      <c r="F10" s="21">
        <f>SUM(F6:F9)</f>
        <v>63.045000000000002</v>
      </c>
      <c r="G10" s="21">
        <f>SUM(G6:G9)</f>
        <v>491.64799999999997</v>
      </c>
      <c r="H10" s="21">
        <f>SUM(H6:H9)</f>
        <v>0.28299999999999997</v>
      </c>
      <c r="I10" s="21">
        <f>SUM(I6:I9)</f>
        <v>30.14</v>
      </c>
      <c r="J10" s="21">
        <f>SUM(J6:J9)</f>
        <v>0</v>
      </c>
      <c r="K10" s="21">
        <f>SUM(K6:K9)</f>
        <v>0</v>
      </c>
      <c r="L10" s="21">
        <f>SUM(L6:L9)</f>
        <v>346.51800000000003</v>
      </c>
      <c r="M10" s="21">
        <f>SUM(M6:M9)</f>
        <v>275.34199999999998</v>
      </c>
      <c r="N10" s="21">
        <f>SUM(N6:N9)</f>
        <v>111.71299999999999</v>
      </c>
      <c r="O10" s="21">
        <f>SUM(O6:O9)</f>
        <v>6.4729999999999999</v>
      </c>
    </row>
    <row r="11" spans="1:15" ht="30" customHeight="1">
      <c r="A11" s="2"/>
      <c r="B11" s="10" t="s">
        <v>18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0" customHeight="1">
      <c r="A12" s="20" t="str">
        <f>"1/6"</f>
        <v>1/6</v>
      </c>
      <c r="B12" s="12" t="s">
        <v>27</v>
      </c>
      <c r="C12" s="2">
        <v>100</v>
      </c>
      <c r="D12" s="21">
        <v>2.0680000000000001</v>
      </c>
      <c r="E12" s="21">
        <v>0.35199999999999998</v>
      </c>
      <c r="F12" s="21">
        <v>10.647</v>
      </c>
      <c r="G12" s="21">
        <v>40.5</v>
      </c>
      <c r="H12" s="21">
        <v>7.0000000000000001E-3</v>
      </c>
      <c r="I12" s="21">
        <v>12</v>
      </c>
      <c r="J12" s="21">
        <v>0</v>
      </c>
      <c r="K12" s="21">
        <v>0</v>
      </c>
      <c r="L12" s="21">
        <v>19.36</v>
      </c>
      <c r="M12" s="21">
        <v>24.36</v>
      </c>
      <c r="N12" s="21">
        <v>7.83</v>
      </c>
      <c r="O12" s="21">
        <v>0.69599999999999995</v>
      </c>
    </row>
    <row r="13" spans="1:15" ht="30" customHeight="1">
      <c r="A13" s="20" t="str">
        <f>"6/2"</f>
        <v>6/2</v>
      </c>
      <c r="B13" s="11" t="s">
        <v>46</v>
      </c>
      <c r="C13" s="2">
        <v>250</v>
      </c>
      <c r="D13" s="21">
        <v>1.8640000000000001</v>
      </c>
      <c r="E13" s="21">
        <v>3.1789999999999998</v>
      </c>
      <c r="F13" s="21">
        <v>7.5250000000000004</v>
      </c>
      <c r="G13" s="21">
        <v>160.74</v>
      </c>
      <c r="H13" s="21">
        <v>8.5999999999999993E-2</v>
      </c>
      <c r="I13" s="21">
        <v>25.56</v>
      </c>
      <c r="J13" s="21">
        <v>0</v>
      </c>
      <c r="K13" s="21">
        <v>1.7999999999999999E-2</v>
      </c>
      <c r="L13" s="21">
        <v>106.173</v>
      </c>
      <c r="M13" s="21">
        <v>93.025000000000006</v>
      </c>
      <c r="N13" s="21">
        <v>64.63</v>
      </c>
      <c r="O13" s="21">
        <v>1.526</v>
      </c>
    </row>
    <row r="14" spans="1:15" ht="42.75" customHeight="1">
      <c r="A14" s="27" t="str">
        <f>"37/8"</f>
        <v>37/8</v>
      </c>
      <c r="B14" s="26" t="s">
        <v>74</v>
      </c>
      <c r="C14" s="2">
        <v>250</v>
      </c>
      <c r="D14" s="21">
        <v>19.207999999999998</v>
      </c>
      <c r="E14" s="21">
        <v>17.562999999999999</v>
      </c>
      <c r="F14" s="21">
        <v>38.47</v>
      </c>
      <c r="G14" s="21">
        <v>374.04</v>
      </c>
      <c r="H14" s="21">
        <v>0.23799999999999999</v>
      </c>
      <c r="I14" s="21">
        <v>18</v>
      </c>
      <c r="J14" s="21">
        <v>0</v>
      </c>
      <c r="K14" s="21">
        <v>5.2999999999999999E-2</v>
      </c>
      <c r="L14" s="21">
        <v>36.537999999999997</v>
      </c>
      <c r="M14" s="21">
        <v>264.32299999999998</v>
      </c>
      <c r="N14" s="21">
        <v>63.353000000000002</v>
      </c>
      <c r="O14" s="21">
        <v>3.9940000000000002</v>
      </c>
    </row>
    <row r="15" spans="1:15" ht="30" customHeight="1">
      <c r="A15" s="20" t="str">
        <f>"5/8"</f>
        <v>5/8</v>
      </c>
      <c r="B15" s="11" t="s">
        <v>28</v>
      </c>
      <c r="C15" s="2">
        <v>200</v>
      </c>
      <c r="D15" s="21">
        <v>0.312</v>
      </c>
      <c r="E15" s="21">
        <v>1.2999999999999999E-2</v>
      </c>
      <c r="F15" s="21">
        <v>19.277999999999999</v>
      </c>
      <c r="G15" s="21">
        <v>174.321</v>
      </c>
      <c r="H15" s="21">
        <v>4.9000000000000002E-2</v>
      </c>
      <c r="I15" s="21">
        <v>12.68</v>
      </c>
      <c r="J15" s="21">
        <v>0</v>
      </c>
      <c r="K15" s="21">
        <v>0</v>
      </c>
      <c r="L15" s="21">
        <v>76.691999999999993</v>
      </c>
      <c r="M15" s="21">
        <v>61.579000000000001</v>
      </c>
      <c r="N15" s="21">
        <v>52.277999999999999</v>
      </c>
      <c r="O15" s="21">
        <v>1.141</v>
      </c>
    </row>
    <row r="16" spans="1:15" ht="30" customHeight="1">
      <c r="A16" s="20"/>
      <c r="B16" s="11" t="s">
        <v>81</v>
      </c>
      <c r="C16" s="2">
        <v>36</v>
      </c>
      <c r="D16" s="21">
        <v>2.7719999999999998</v>
      </c>
      <c r="E16" s="21">
        <v>0.36</v>
      </c>
      <c r="F16" s="21">
        <v>17.244</v>
      </c>
      <c r="G16" s="21">
        <v>84.96</v>
      </c>
      <c r="H16" s="21">
        <v>0.108</v>
      </c>
      <c r="I16" s="21">
        <v>0</v>
      </c>
      <c r="J16" s="21">
        <v>0</v>
      </c>
      <c r="K16" s="21">
        <v>0</v>
      </c>
      <c r="L16" s="21">
        <v>23.76</v>
      </c>
      <c r="M16" s="21">
        <v>0</v>
      </c>
      <c r="N16" s="21">
        <v>0</v>
      </c>
      <c r="O16" s="21">
        <v>0.75600000000000001</v>
      </c>
    </row>
    <row r="17" spans="1:15" ht="30" customHeight="1">
      <c r="A17" s="20"/>
      <c r="B17" s="11" t="s">
        <v>82</v>
      </c>
      <c r="C17" s="2">
        <v>36</v>
      </c>
      <c r="D17" s="21">
        <v>2.52</v>
      </c>
      <c r="E17" s="21">
        <v>0.39600000000000002</v>
      </c>
      <c r="F17" s="21">
        <v>16.667999999999999</v>
      </c>
      <c r="G17" s="21">
        <v>77.760000000000005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</row>
    <row r="18" spans="1:15" ht="30" customHeight="1">
      <c r="A18" s="13"/>
      <c r="B18" s="18" t="s">
        <v>54</v>
      </c>
      <c r="C18" s="2"/>
      <c r="D18" s="21">
        <f t="shared" ref="D18:O18" si="0">SUM(D12:D17)</f>
        <v>28.744</v>
      </c>
      <c r="E18" s="21">
        <f t="shared" si="0"/>
        <v>21.863</v>
      </c>
      <c r="F18" s="21">
        <f t="shared" si="0"/>
        <v>109.83199999999999</v>
      </c>
      <c r="G18" s="21">
        <f t="shared" si="0"/>
        <v>912.32100000000003</v>
      </c>
      <c r="H18" s="21">
        <f t="shared" si="0"/>
        <v>0.48799999999999993</v>
      </c>
      <c r="I18" s="21">
        <f t="shared" si="0"/>
        <v>68.240000000000009</v>
      </c>
      <c r="J18" s="21">
        <f t="shared" si="0"/>
        <v>0</v>
      </c>
      <c r="K18" s="21">
        <f t="shared" si="0"/>
        <v>7.0999999999999994E-2</v>
      </c>
      <c r="L18" s="21">
        <f t="shared" si="0"/>
        <v>262.52299999999997</v>
      </c>
      <c r="M18" s="21">
        <f t="shared" si="0"/>
        <v>443.28699999999998</v>
      </c>
      <c r="N18" s="21">
        <f t="shared" si="0"/>
        <v>188.09099999999998</v>
      </c>
      <c r="O18" s="21">
        <f t="shared" si="0"/>
        <v>8.1129999999999995</v>
      </c>
    </row>
    <row r="19" spans="1:15" ht="30" customHeight="1">
      <c r="A19" s="30" t="s">
        <v>20</v>
      </c>
      <c r="B19" s="31"/>
      <c r="C19" s="5"/>
      <c r="D19" s="21">
        <f t="shared" ref="D19:O19" si="1">D10+D18</f>
        <v>40.28</v>
      </c>
      <c r="E19" s="21">
        <f t="shared" si="1"/>
        <v>30.881999999999998</v>
      </c>
      <c r="F19" s="21">
        <f t="shared" si="1"/>
        <v>172.87700000000001</v>
      </c>
      <c r="G19" s="21">
        <f t="shared" si="1"/>
        <v>1403.9690000000001</v>
      </c>
      <c r="H19" s="21">
        <f t="shared" si="1"/>
        <v>0.77099999999999991</v>
      </c>
      <c r="I19" s="21">
        <f t="shared" si="1"/>
        <v>98.38000000000001</v>
      </c>
      <c r="J19" s="21">
        <f t="shared" si="1"/>
        <v>0</v>
      </c>
      <c r="K19" s="21">
        <f t="shared" si="1"/>
        <v>7.0999999999999994E-2</v>
      </c>
      <c r="L19" s="21">
        <f t="shared" si="1"/>
        <v>609.04099999999994</v>
      </c>
      <c r="M19" s="21">
        <f t="shared" si="1"/>
        <v>718.62899999999991</v>
      </c>
      <c r="N19" s="21">
        <f t="shared" si="1"/>
        <v>299.80399999999997</v>
      </c>
      <c r="O19" s="21">
        <f t="shared" si="1"/>
        <v>14.585999999999999</v>
      </c>
    </row>
  </sheetData>
  <mergeCells count="10">
    <mergeCell ref="A1:O1"/>
    <mergeCell ref="A2:O2"/>
    <mergeCell ref="A19:B19"/>
    <mergeCell ref="L3:O3"/>
    <mergeCell ref="A3:A4"/>
    <mergeCell ref="B3:B4"/>
    <mergeCell ref="C3:C4"/>
    <mergeCell ref="D3:F3"/>
    <mergeCell ref="G3:G4"/>
    <mergeCell ref="H3:K3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11 день</vt:lpstr>
      <vt:lpstr>12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spec_po_pitaniu</cp:lastModifiedBy>
  <cp:lastPrinted>2021-04-06T04:12:46Z</cp:lastPrinted>
  <dcterms:created xsi:type="dcterms:W3CDTF">2019-08-21T10:33:27Z</dcterms:created>
  <dcterms:modified xsi:type="dcterms:W3CDTF">2021-04-27T10:37:42Z</dcterms:modified>
</cp:coreProperties>
</file>